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620"/>
  </bookViews>
  <sheets>
    <sheet name="ANAC" sheetId="1" r:id="rId1"/>
    <sheet name="Foglio1" sheetId="2" r:id="rId2"/>
  </sheets>
  <externalReferences>
    <externalReference r:id="rId3"/>
  </externalReferences>
  <definedNames>
    <definedName name="Aff.to_in_economia___Cottimo_fiduciario">[1]Foglio1!$AD$5:$AD$8</definedName>
    <definedName name="_xlnm.Print_Titles" localSheetId="0">ANAC!$1:$8</definedName>
  </definedNames>
  <calcPr calcId="145621"/>
</workbook>
</file>

<file path=xl/calcChain.xml><?xml version="1.0" encoding="utf-8"?>
<calcChain xmlns="http://schemas.openxmlformats.org/spreadsheetml/2006/main">
  <c r="D283" i="1" l="1"/>
  <c r="E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E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E210" i="1"/>
  <c r="D209" i="1"/>
  <c r="D208" i="1"/>
  <c r="D207" i="1"/>
  <c r="D206" i="1"/>
  <c r="D205" i="1"/>
  <c r="D204" i="1"/>
  <c r="D203" i="1"/>
  <c r="E202" i="1"/>
  <c r="E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E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<sst xmlns="http://schemas.openxmlformats.org/spreadsheetml/2006/main" count="1388" uniqueCount="564">
  <si>
    <t>Servizi di gestione eventi</t>
  </si>
  <si>
    <t>23-AFFIDAMENTO IN ECONOMIA - AFFIDAMENTO DIRETTO</t>
  </si>
  <si>
    <t>VIVANDI DANIELE</t>
  </si>
  <si>
    <t>Servizi di supporto al reperimento dati</t>
  </si>
  <si>
    <t>CAMERA DI COMMERCIO ITALO ARABA</t>
  </si>
  <si>
    <t>ERREBIAN SPA</t>
  </si>
  <si>
    <t>Fornitura acqua e bevande</t>
  </si>
  <si>
    <t>ACQUAVIVA ITALIA SPA</t>
  </si>
  <si>
    <t>D.B.B. DI BELLA BROKER SRL</t>
  </si>
  <si>
    <t>Stipula contratto Sim aziendali</t>
  </si>
  <si>
    <t>TIM</t>
  </si>
  <si>
    <t>Acquisto materiale di cancelleria</t>
  </si>
  <si>
    <t>08-AFFIDAMENTO IN ECONOMIA - COTTIMO FIDUCIARIO</t>
  </si>
  <si>
    <t>ECO LASER INFORMATICA SRL</t>
  </si>
  <si>
    <t>Attrezzature Hardware e assistenza tecnica</t>
  </si>
  <si>
    <t>SWAN ITALIA SRL</t>
  </si>
  <si>
    <t>X281287629</t>
  </si>
  <si>
    <t>OSTERIA DELLA POSTA</t>
  </si>
  <si>
    <t>Servizi di traduzione</t>
  </si>
  <si>
    <t>VERTO GROUP SRL</t>
  </si>
  <si>
    <t>Campagna on line Google Adv.</t>
  </si>
  <si>
    <t>04-PROCEDURA NEGOZIATA SENZA PREVIA PUBBLICAZIONE DEL BANDO</t>
  </si>
  <si>
    <t>GOOGLE ADV</t>
  </si>
  <si>
    <t>Campagna on line Facebook</t>
  </si>
  <si>
    <t>FACEBOOK ADV</t>
  </si>
  <si>
    <t>Misure idonee a garantire il benessere e la sicurezza del luogo di lavoro di cui al Dlgs. 81/2008</t>
  </si>
  <si>
    <t>ITALIA GROUP CORPORATE SRL</t>
  </si>
  <si>
    <t>Servizi, materiali e attrezzature minute per ufficio</t>
  </si>
  <si>
    <t>ARTIGIANA GRAFICA CAPPOTTO</t>
  </si>
  <si>
    <t>DIGITALIA LAB SRL</t>
  </si>
  <si>
    <t>SEOLAB SRL</t>
  </si>
  <si>
    <t>Progettazione impianto di condizionamento</t>
  </si>
  <si>
    <t>CREA SRL</t>
  </si>
  <si>
    <t>Deposito elenco soci aggiornato - aggiornamento capitale sociale</t>
  </si>
  <si>
    <t>Romexpress</t>
  </si>
  <si>
    <t>Servizi tecnico-specialistici per manutenzione/implementazione sistemi informativi</t>
  </si>
  <si>
    <t>Servizi di ricerca e sviluppo - Rilievi statistici</t>
  </si>
  <si>
    <t>26-AFFIDAMENTO DIRETTO IN ADESIONE AD ACCORDO QUADRO/CONVENZIONE</t>
  </si>
  <si>
    <t>Servizi tecnico-specialistici per manutenzione/implementazione sistemi informativi (MEPA-RDO)</t>
  </si>
  <si>
    <t>Servizi pubblicitari - Campagna radiofonica</t>
  </si>
  <si>
    <t>Supporto specialistico legale in ambito Giuridico - Amministrativo</t>
  </si>
  <si>
    <t>STRATA SPA</t>
  </si>
  <si>
    <t>GEOGRAPHIKE SRL</t>
  </si>
  <si>
    <t>SAS INSTITUTE SRL</t>
  </si>
  <si>
    <t>S.E.T.AV.SRL</t>
  </si>
  <si>
    <t>Assessment delle competenze del personale</t>
  </si>
  <si>
    <t>X88137FA6C</t>
  </si>
  <si>
    <t>A.MANZONI &amp; C. SPA</t>
  </si>
  <si>
    <t>BUBA TECHNOLOGIES</t>
  </si>
  <si>
    <t>TERASOFT SRL</t>
  </si>
  <si>
    <t>Servizi di supporto per evento</t>
  </si>
  <si>
    <t>INFOCERT SPA</t>
  </si>
  <si>
    <t>ASS.NE LUNA NUOVA</t>
  </si>
  <si>
    <t>Servizi di comunicazione - Campagna radio</t>
  </si>
  <si>
    <t>Servizi di stampa tipografica</t>
  </si>
  <si>
    <t>TIBURTINI</t>
  </si>
  <si>
    <t>Servizi di trasporto attrezzature multimediale</t>
  </si>
  <si>
    <t>SCHENKER ITALIANA SPA</t>
  </si>
  <si>
    <t>Lyreco Italia Spa</t>
  </si>
  <si>
    <t>Servizi di gestione attrezzature</t>
  </si>
  <si>
    <t>CONSORZIO GE.SE.AV</t>
  </si>
  <si>
    <t>X0C14E149F</t>
  </si>
  <si>
    <t>DINTEC SCRL</t>
  </si>
  <si>
    <t>Supporto piattaforma e-learning</t>
  </si>
  <si>
    <t>BE SMART SRL</t>
  </si>
  <si>
    <t>Acquisto materiali igienico sanitari</t>
  </si>
  <si>
    <t>Manutenzione ordinaria presso sede Via Nerva</t>
  </si>
  <si>
    <t>Elettrotecnica Lombardo</t>
  </si>
  <si>
    <t>ASPEN CONGRESSI SRL</t>
  </si>
  <si>
    <t>X3814E14B7</t>
  </si>
  <si>
    <t>Marchesi Grafiche Editoriali S.p.A.</t>
  </si>
  <si>
    <t>Stilgrafica srl</t>
  </si>
  <si>
    <t>Supporto specialistico nelle operazioni di accorpamento delle Camere di Commercio</t>
  </si>
  <si>
    <t>Rimini Fiera Spa-Ecomondo</t>
  </si>
  <si>
    <t>CONTACTLAB SPA</t>
  </si>
  <si>
    <t>Servizi informatici</t>
  </si>
  <si>
    <t>Servizio accoglienza per  ECOMONDO</t>
  </si>
  <si>
    <t>SUMMERTRADE SRL</t>
  </si>
  <si>
    <t>Graficart snc</t>
  </si>
  <si>
    <t>PROSTAND SRL</t>
  </si>
  <si>
    <t>SDA</t>
  </si>
  <si>
    <t>Servizi sostitutivi di mensa</t>
  </si>
  <si>
    <t>QUI!Group</t>
  </si>
  <si>
    <t>Servizi di supporto specialistico in tema di diritto internazionale</t>
  </si>
  <si>
    <t>ALTENBURGER LTD.</t>
  </si>
  <si>
    <t>Organizzazione Workshop (MEPA-RDO)</t>
  </si>
  <si>
    <t>ENEA</t>
  </si>
  <si>
    <t>X1715F383E</t>
  </si>
  <si>
    <t>Servizi tecnici per trasmissione in streaming (MEPA)</t>
  </si>
  <si>
    <t>Maja Costruzioni srl</t>
  </si>
  <si>
    <t>X2917A0197</t>
  </si>
  <si>
    <t>X5117A0196</t>
  </si>
  <si>
    <t>X0117A0198</t>
  </si>
  <si>
    <t>Noleggio e Assistenza Stampanti (RdO MEPA)</t>
  </si>
  <si>
    <t>XD417A0199</t>
  </si>
  <si>
    <t>XAC17A019A</t>
  </si>
  <si>
    <t>X8417A019B</t>
  </si>
  <si>
    <t>Formazione Vigilanza Mercato e Sicurezza Prodotti</t>
  </si>
  <si>
    <t>X5C17A019C</t>
  </si>
  <si>
    <t>ITINERA</t>
  </si>
  <si>
    <t>X3417A019D</t>
  </si>
  <si>
    <t>X0C17A019E</t>
  </si>
  <si>
    <t>XB717A01A0</t>
  </si>
  <si>
    <t>X8F17A01A1</t>
  </si>
  <si>
    <t>AIR FIRE SpA</t>
  </si>
  <si>
    <t>X6717A01A2</t>
  </si>
  <si>
    <t>X3F17A01A3</t>
  </si>
  <si>
    <t>X1717A01A4</t>
  </si>
  <si>
    <t>XEA17A01A5</t>
  </si>
  <si>
    <t>XC217A01A6</t>
  </si>
  <si>
    <t>Analisi economiche ed elaborazioni inerenti gli andamenti trimestrali dei prezzi per prodotti agricoli</t>
  </si>
  <si>
    <t>6220572268</t>
  </si>
  <si>
    <t>62478007A8</t>
  </si>
  <si>
    <t>65108879EA</t>
  </si>
  <si>
    <t>Descrizione lotto (oggetto)</t>
  </si>
  <si>
    <t>Partecipante 
Identif. fiscale estero</t>
  </si>
  <si>
    <t>Partecipante 
Ragione Sociale</t>
  </si>
  <si>
    <t>Partecipante
Codice Fiscale</t>
  </si>
  <si>
    <t>Aggiudicatario SI/NO</t>
  </si>
  <si>
    <t>Importo aggiudicato
al netto dell'IVA</t>
  </si>
  <si>
    <t>Data Inizio 
Fornitura</t>
  </si>
  <si>
    <t>Data Fine 
Fornitura</t>
  </si>
  <si>
    <t>Importo Versato</t>
  </si>
  <si>
    <t>NO</t>
  </si>
  <si>
    <t>SI</t>
  </si>
  <si>
    <t>Data Indizione Lotto</t>
  </si>
  <si>
    <t>Borsa Merci Telematica Italiana scpa</t>
  </si>
  <si>
    <t>Acquisto caselle di posta certificata</t>
  </si>
  <si>
    <t>Servizi di supporto ai percorsi formativi destinati al personale delle Camere di Commercio</t>
  </si>
  <si>
    <t>Sottoscrizione abbonamento a banche dati ed estrazione file</t>
  </si>
  <si>
    <t>Realizzazione campagna web marketing</t>
  </si>
  <si>
    <t>Supporto legale</t>
  </si>
  <si>
    <t>Deposito marchio IQEX - Internazionale</t>
  </si>
  <si>
    <t>Servizi Informatici (MEPA)</t>
  </si>
  <si>
    <t>Software gestione amministrativa e del personale: assistenza tecnica</t>
  </si>
  <si>
    <t>Acquisto materiali igienico sanitari (MEPA)</t>
  </si>
  <si>
    <t>Servizi di comunicazione</t>
  </si>
  <si>
    <t>CIG</t>
  </si>
  <si>
    <t xml:space="preserve">Tipologia di Gara </t>
  </si>
  <si>
    <t>X7917A0195</t>
  </si>
  <si>
    <t>X9A17A01A7</t>
  </si>
  <si>
    <t>X7217A01A8</t>
  </si>
  <si>
    <t>X4A17A01A9</t>
  </si>
  <si>
    <t>X2217A01AA</t>
  </si>
  <si>
    <t>XF517A01AB</t>
  </si>
  <si>
    <t>XA517A01AD</t>
  </si>
  <si>
    <t>X7D17A01AE</t>
  </si>
  <si>
    <t>X5517A01AF</t>
  </si>
  <si>
    <t>X2D17A01B0</t>
  </si>
  <si>
    <t>X0517A01B1</t>
  </si>
  <si>
    <t>XD817A01B2</t>
  </si>
  <si>
    <t>XB017A01B3</t>
  </si>
  <si>
    <t>X8817A01B4</t>
  </si>
  <si>
    <t>X6017A01B5</t>
  </si>
  <si>
    <t>X3817A01B6</t>
  </si>
  <si>
    <t>X1017A01B7</t>
  </si>
  <si>
    <t>XE317A01B8</t>
  </si>
  <si>
    <t>Z7218EB808</t>
  </si>
  <si>
    <t>Z161925163</t>
  </si>
  <si>
    <t>Z2A192F4A2</t>
  </si>
  <si>
    <t>ZC0193F0D8</t>
  </si>
  <si>
    <t>ZAC1959FC3</t>
  </si>
  <si>
    <t>ZC919638B0</t>
  </si>
  <si>
    <t>Z7019647EB</t>
  </si>
  <si>
    <t>Z4F196634D</t>
  </si>
  <si>
    <t>ZCC1974D02</t>
  </si>
  <si>
    <t>ZD71987231</t>
  </si>
  <si>
    <t>ZDA1992572</t>
  </si>
  <si>
    <t>Z9819A6BCD</t>
  </si>
  <si>
    <t>Z9619C40E8</t>
  </si>
  <si>
    <t>Z8C19C5E91</t>
  </si>
  <si>
    <t>Z7819C7A83</t>
  </si>
  <si>
    <t>ZF019E2406</t>
  </si>
  <si>
    <t>Z5619EB8BA</t>
  </si>
  <si>
    <t>Z7F19EBAF4</t>
  </si>
  <si>
    <t>Z2A19EEB9E</t>
  </si>
  <si>
    <t>Z8619F5AB2</t>
  </si>
  <si>
    <t>Z721A04B67</t>
  </si>
  <si>
    <t>ZE61A10981</t>
  </si>
  <si>
    <t>ZD71A11CFE</t>
  </si>
  <si>
    <t>ZCA1A3A38A</t>
  </si>
  <si>
    <t>ZDC1A54335</t>
  </si>
  <si>
    <t>Z7D1A5A233</t>
  </si>
  <si>
    <t>Z771A73584</t>
  </si>
  <si>
    <t>Z2E1A7CE67</t>
  </si>
  <si>
    <t>Z8A1A8435D</t>
  </si>
  <si>
    <t>Z111A84802</t>
  </si>
  <si>
    <t>Z9D1A84B6D</t>
  </si>
  <si>
    <t>Z3A1A88CE8</t>
  </si>
  <si>
    <t>Z471A90611</t>
  </si>
  <si>
    <t>Z041A98328</t>
  </si>
  <si>
    <t>Z5A1AA17D6</t>
  </si>
  <si>
    <t>ZA81AA2409</t>
  </si>
  <si>
    <t>Z711AACB94</t>
  </si>
  <si>
    <t>Z831AAE30F</t>
  </si>
  <si>
    <t>Z6C1AB2E3D</t>
  </si>
  <si>
    <t>Z091AD6E8B</t>
  </si>
  <si>
    <t>Z241AD6EF5</t>
  </si>
  <si>
    <t>Z631AD6F45</t>
  </si>
  <si>
    <t>Z261AD6F7F</t>
  </si>
  <si>
    <t>ZFA1AD6FC5</t>
  </si>
  <si>
    <t>Z571AD6FF5</t>
  </si>
  <si>
    <t>ZE11ADD5DD</t>
  </si>
  <si>
    <t>Z9F1AE07BA</t>
  </si>
  <si>
    <t>Z271B02BD2</t>
  </si>
  <si>
    <t>ZAC1B1F73B</t>
  </si>
  <si>
    <t>ZE01B21103</t>
  </si>
  <si>
    <t>Z801B2119C</t>
  </si>
  <si>
    <t>Z551B2CA1D</t>
  </si>
  <si>
    <t>ZAA1B2D156</t>
  </si>
  <si>
    <t>Z2C1B2F016</t>
  </si>
  <si>
    <t>Z401B38A82</t>
  </si>
  <si>
    <t>Z2A1B3D5F5</t>
  </si>
  <si>
    <t>Z821B3DD02</t>
  </si>
  <si>
    <t>Z0E1B54AD5</t>
  </si>
  <si>
    <t>Z8E1B6EEA8</t>
  </si>
  <si>
    <t>Z821B88542</t>
  </si>
  <si>
    <t>Z501B8A9C9</t>
  </si>
  <si>
    <t>ZCA1B8AA50</t>
  </si>
  <si>
    <t>Z2D1B982D7</t>
  </si>
  <si>
    <t>Z3C1B9FC8A</t>
  </si>
  <si>
    <t>ZB91BA7388</t>
  </si>
  <si>
    <t>Z691BB1B33</t>
  </si>
  <si>
    <t>Z9B1BBD347</t>
  </si>
  <si>
    <t>Z741BCAB41</t>
  </si>
  <si>
    <t>ZD11BDF153</t>
  </si>
  <si>
    <t>ZF31BEC186</t>
  </si>
  <si>
    <t>Z4D1BF3E67</t>
  </si>
  <si>
    <t>Z1E1BFC9B5</t>
  </si>
  <si>
    <t>ZB81C04E66</t>
  </si>
  <si>
    <t>Z3B1C0697F</t>
  </si>
  <si>
    <t>Z281C06D33</t>
  </si>
  <si>
    <t>Z7D1C093CC</t>
  </si>
  <si>
    <t>Z4A1C17644</t>
  </si>
  <si>
    <t>ZD71C17BEA</t>
  </si>
  <si>
    <t>Z9F1C18169</t>
  </si>
  <si>
    <t>Z3A1C2651C</t>
  </si>
  <si>
    <t>Z7A1C26F7F</t>
  </si>
  <si>
    <t>ZD31C533DA</t>
  </si>
  <si>
    <t>ZD11C56C2E</t>
  </si>
  <si>
    <t>ZC91C7DE81</t>
  </si>
  <si>
    <t>Z601C7DF9E</t>
  </si>
  <si>
    <t>Z781C7E034</t>
  </si>
  <si>
    <t>Z181C83715</t>
  </si>
  <si>
    <t>Z3F1C8F30F</t>
  </si>
  <si>
    <t>ZE51C93464</t>
  </si>
  <si>
    <t>Z581C98AE8</t>
  </si>
  <si>
    <t>ZA41C9A837</t>
  </si>
  <si>
    <t>ZDC1C99CD6</t>
  </si>
  <si>
    <t>Z8B1CAFC90</t>
  </si>
  <si>
    <t>Z1F1CAFCDE</t>
  </si>
  <si>
    <t>ZD31CB18CB</t>
  </si>
  <si>
    <t>X8A128761A</t>
  </si>
  <si>
    <t>XBD128761F</t>
  </si>
  <si>
    <t>X6D1287621</t>
  </si>
  <si>
    <t>XA01287626</t>
  </si>
  <si>
    <t>X33128762F</t>
  </si>
  <si>
    <t>X0B1287630</t>
  </si>
  <si>
    <t>X8E1287633</t>
  </si>
  <si>
    <t>X7C1287640</t>
  </si>
  <si>
    <t>X541287641</t>
  </si>
  <si>
    <t>XD71287644</t>
  </si>
  <si>
    <t>X0F1287649</t>
  </si>
  <si>
    <t>XF1137FA4A</t>
  </si>
  <si>
    <t>X67137FA5A</t>
  </si>
  <si>
    <t>XA5137FA65</t>
  </si>
  <si>
    <t>XB0137FA6B</t>
  </si>
  <si>
    <t>X60137FA6D</t>
  </si>
  <si>
    <t>X38137FA6E</t>
  </si>
  <si>
    <t>X10137FA6F</t>
  </si>
  <si>
    <t>X1B137FA75</t>
  </si>
  <si>
    <t>X9E137FA78</t>
  </si>
  <si>
    <t>X0B14624D2</t>
  </si>
  <si>
    <t>X6614624D6</t>
  </si>
  <si>
    <t>X2C14624E4</t>
  </si>
  <si>
    <t>X1A14624F1</t>
  </si>
  <si>
    <t>XED14624F2</t>
  </si>
  <si>
    <t>X7914E1496</t>
  </si>
  <si>
    <t>XAC14E149B</t>
  </si>
  <si>
    <t>X8414E149C</t>
  </si>
  <si>
    <t>XB714E14A1</t>
  </si>
  <si>
    <t>X8F14E14A2</t>
  </si>
  <si>
    <t>XC214E14A7</t>
  </si>
  <si>
    <t>X4A14E14AA</t>
  </si>
  <si>
    <t>XCD14E14AD</t>
  </si>
  <si>
    <t>XA514E14AE</t>
  </si>
  <si>
    <t>X5514E14B0</t>
  </si>
  <si>
    <t>X3015F381E</t>
  </si>
  <si>
    <t>XB315F3821</t>
  </si>
  <si>
    <t>X3B15F3824</t>
  </si>
  <si>
    <t>XBE15F3827</t>
  </si>
  <si>
    <t>XF115F382C</t>
  </si>
  <si>
    <t>XC915F382D</t>
  </si>
  <si>
    <t>X2915F3831</t>
  </si>
  <si>
    <t>XD415F3833</t>
  </si>
  <si>
    <t>X8415F3835</t>
  </si>
  <si>
    <t>X3415F3837</t>
  </si>
  <si>
    <t>XDF15F3839</t>
  </si>
  <si>
    <t>X3F15F383D</t>
  </si>
  <si>
    <t>XEA15F383F</t>
  </si>
  <si>
    <t>X9A15F3841</t>
  </si>
  <si>
    <t>X7215F3842</t>
  </si>
  <si>
    <t>X21128763C</t>
  </si>
  <si>
    <t>XAC15F3834</t>
  </si>
  <si>
    <t>XED0E84B8A</t>
  </si>
  <si>
    <t>Z16085842B</t>
  </si>
  <si>
    <t>XEC11D6B5A</t>
  </si>
  <si>
    <t>X0311D6B4D</t>
  </si>
  <si>
    <t>X2011D6B46</t>
  </si>
  <si>
    <t>X9111D6B56</t>
  </si>
  <si>
    <t>X001056BDB</t>
  </si>
  <si>
    <t>X2B11D6B4C</t>
  </si>
  <si>
    <t>X1911D6B59</t>
  </si>
  <si>
    <t>Z5809C5300</t>
  </si>
  <si>
    <t>Z3A1B31823</t>
  </si>
  <si>
    <t>X49128763B</t>
  </si>
  <si>
    <t>XCD17A01AC</t>
  </si>
  <si>
    <t>ZEA1A6FA46</t>
  </si>
  <si>
    <t>Z5C1A6FA46</t>
  </si>
  <si>
    <t>Z961B759B9</t>
  </si>
  <si>
    <t>ZF01BF9F48</t>
  </si>
  <si>
    <t>ZE91C183B5</t>
  </si>
  <si>
    <t>Z7D1D45704</t>
  </si>
  <si>
    <t>Canoni 2016 per assistenza e manutenzione software</t>
  </si>
  <si>
    <t>Servizio di pulizie ufficio anno 2016</t>
  </si>
  <si>
    <t>Geo Smart Camera</t>
  </si>
  <si>
    <t>Servizio traduzione Integrazione Med Diet  (MEPA-RDO 1065967)</t>
  </si>
  <si>
    <t>Servizio di vigilanza Giro d'Italia IF - Pistoia</t>
  </si>
  <si>
    <t>Servizi Informatici (Mail e SMS per CRM)</t>
  </si>
  <si>
    <t>Stampa tipografica Brochure MED DIET</t>
  </si>
  <si>
    <t>Acquisto materiale di cancelleria su commessa</t>
  </si>
  <si>
    <t>Servizi informatici - rinnovo 2016</t>
  </si>
  <si>
    <t>Realizzazione brochure a libretto e pannelli in forex</t>
  </si>
  <si>
    <t>Acquisto immagini banca dati e reportage fotografici realizzati in occasione di eventi presso Unioncamere per Newsletter Bacheca</t>
  </si>
  <si>
    <t>Acquisto materiale di cancelleria  (MEPA-RDO)</t>
  </si>
  <si>
    <t>Acquisto materiali igienico sanitari (MEPA-RDO)</t>
  </si>
  <si>
    <t>Acquisto Antivirus Kaspersky ENDPOINT SECURITY FOR BUSINESS CORE bundle 90 nodi  (MEPA - ODA)</t>
  </si>
  <si>
    <t>Polizza ass. RCA Amministratori, Sindaci e Dirigenti</t>
  </si>
  <si>
    <t>Servizio di trasporto montaggio e smontaggio Tavolo multimediale - CCIAA Savona</t>
  </si>
  <si>
    <t>Acquisto prodotti medicali per primo soccorso</t>
  </si>
  <si>
    <t>Supporto tecnologico per realizzazione applicativi WEB</t>
  </si>
  <si>
    <t>Servizi di consulenza e studi in materia di gestione e sviluppo imprese</t>
  </si>
  <si>
    <t>Servizio di stampa in digitale"Dossier Agrosserva: Trimestrale di analisi e previsione per la filiera agroalimentare -IV Trimestre 2015"</t>
  </si>
  <si>
    <t>BANCHE DATI - Attivazione connessioni a Thesaurus</t>
  </si>
  <si>
    <t>Acquisto materiale di cancelleria (MEPA - RDO1144586)</t>
  </si>
  <si>
    <t>Acquisto buoni pasto da Convenzione Buoni pasto 7 - CIG 6028447FD3</t>
  </si>
  <si>
    <t>Rinnovo licenza d'uso software SAS</t>
  </si>
  <si>
    <t>Servizio di assistenza tecnica per la gestione dei rapporti con i media</t>
  </si>
  <si>
    <t>Legal mail - Servizio di casella MASSIVA (4 caselle)</t>
  </si>
  <si>
    <t>Stampa tipografica - Bilancio di Mandato CCIAA Savona</t>
  </si>
  <si>
    <t>Docenza Piano formativo Vigilanza di Mercato e Sicurezza prodotti</t>
  </si>
  <si>
    <t>Supporto specialistico in materia di gestione e sviluppo imprese - CCIAA Nuoro</t>
  </si>
  <si>
    <t>Adesione servizi di accesso dati Registro Imprese 2016</t>
  </si>
  <si>
    <t>Servizio di stampa tipografica Bilancio di Mandato CCIAA Taranto (Rif.Richiesta preventivo prot.657/FA) RdO MEPA</t>
  </si>
  <si>
    <t>Servizio di vigilanza - piantonamento fisso a richiesta</t>
  </si>
  <si>
    <t>Richiesta certificazioni e pratiche amministrative</t>
  </si>
  <si>
    <t>Acquisto materiali igienico sanitari (MEPA - RDO 1205470)</t>
  </si>
  <si>
    <t>Acquisto carta f.to A4  (MEPA - RDO 1205581)</t>
  </si>
  <si>
    <t>Servizio piattaforma Webinar</t>
  </si>
  <si>
    <t>Noleggio sale c/o Palazzo Giureconsulti (Milano) per corso formativo</t>
  </si>
  <si>
    <t>Supporto specialistico al percorso formativo sui controlli documentali</t>
  </si>
  <si>
    <t>Supporto specialistico Piano formativo vigilanza mercato</t>
  </si>
  <si>
    <t>Supporto specialistico Piano formativo vigilanza mercato e sicurezza prodotti</t>
  </si>
  <si>
    <t>Acquisto materiali di cancelleria (MEPA - RDO 1251952)</t>
  </si>
  <si>
    <t>Servizio di stampa tipografica</t>
  </si>
  <si>
    <t>Acquisto materiali igienico sanitari (MEPA - RDO 1268332)</t>
  </si>
  <si>
    <t>Servizi informatici - Estrazione dati</t>
  </si>
  <si>
    <t>Supporto specialistico Piano formativo sui controlli documentali</t>
  </si>
  <si>
    <t>Servizi informatici  (MEPA)</t>
  </si>
  <si>
    <t>Acquisto cancelleria su commessa</t>
  </si>
  <si>
    <t>Noleggio stand per partecipazione meeting Rimini 19-25 agosto 2016</t>
  </si>
  <si>
    <t>Servizi accessori presso stand fiera rimini</t>
  </si>
  <si>
    <t>Servizio gestione eventi</t>
  </si>
  <si>
    <t>Servizi informatici - Somministrazione interviste CAWI/CATI</t>
  </si>
  <si>
    <t>Servizio di stampa tipografica Folder e Carta servizi per Cdc Benevento e Cdc Cosenza (Rif.Richiesta preventivo prot.1048/FA) Rdo MEPA</t>
  </si>
  <si>
    <t>Assicurazione stand presso Fiera di Rimini</t>
  </si>
  <si>
    <t>Campagna stampa</t>
  </si>
  <si>
    <t>Servizi informatici - Analisi economiche ed elaborazione dati</t>
  </si>
  <si>
    <t>Raccolta differenziata e Servizio di smaltimento rifiuti</t>
  </si>
  <si>
    <t>Smaltimento documenti e mobilio in giacenza e consegna cartoni restanti</t>
  </si>
  <si>
    <t>Affitto spazi espositivi</t>
  </si>
  <si>
    <t>Allestimento spazi espositivi</t>
  </si>
  <si>
    <t>Campagna Google e Facebook - CCIAA Reggio Emilia</t>
  </si>
  <si>
    <t>Supporto specialistico Piano formativo sui dispositivi di protezione individuale</t>
  </si>
  <si>
    <t>Acquisto carta per uso grafico</t>
  </si>
  <si>
    <t>Acquisto materiali igenico sanitari (MEPA - RDO 1335333)</t>
  </si>
  <si>
    <t>Acquisto materiale di cancelleria (MEPA - RDO 1359346)</t>
  </si>
  <si>
    <t>Campagna stampa ECOMONDO 2016</t>
  </si>
  <si>
    <t>Assicurazione Tavolo Multitouch</t>
  </si>
  <si>
    <t>Noleggio Spazio espositivo per evento</t>
  </si>
  <si>
    <t>Allestiemento Spazio espositivo per evento</t>
  </si>
  <si>
    <t>Servizi di stampa digitale</t>
  </si>
  <si>
    <t>Acquisto Hardware</t>
  </si>
  <si>
    <t>Servizio gestione eventi - Catering ECOMONDO 2016</t>
  </si>
  <si>
    <t>Acquisto  carta A4</t>
  </si>
  <si>
    <t>Indagine attraverso somministrazione CAWI/CATI</t>
  </si>
  <si>
    <t>Promozione turismo accessibile - ALL NOW</t>
  </si>
  <si>
    <t>Codocenza Piano formativo vigilanza mercato e sicurezza prodotti</t>
  </si>
  <si>
    <t>Fornitura Gadget per evento</t>
  </si>
  <si>
    <t>Indagine sulle imprese in materia di credito</t>
  </si>
  <si>
    <t>Servizio di georeferenziazione e rappresentazione geografica</t>
  </si>
  <si>
    <t>Assistenza legale per difesa giudiziale</t>
  </si>
  <si>
    <t>Legal mail - Servizio di casella MASSIVA (1 casella)</t>
  </si>
  <si>
    <t>Servizio di aggiornamento/realizzazione schede prodotto</t>
  </si>
  <si>
    <t>Servizi informatici - Mail aziendali</t>
  </si>
  <si>
    <t>Fornitura materiali di cancelleria</t>
  </si>
  <si>
    <t>Servizio di pulizie stabile</t>
  </si>
  <si>
    <t>Servizi di manutenzione ordinaria</t>
  </si>
  <si>
    <t>Acquisto licenza d'uso per software gestione amministrativa e del personale</t>
  </si>
  <si>
    <t>Servizio di estrazione dati</t>
  </si>
  <si>
    <t>Servio di assistenza tecnica</t>
  </si>
  <si>
    <t>Attivit? di docenza piano formativo sorveglianza mercato e sicurezza prodotti</t>
  </si>
  <si>
    <t>Servizi telefonici in adesione a CONSIP "Convenzione mobile 6"</t>
  </si>
  <si>
    <t>Lavori di manutenzione ordinaria</t>
  </si>
  <si>
    <t>Realizzazione impianto di condizionamento con sistema VRV/VRF</t>
  </si>
  <si>
    <t>Realizzazione Indagini CAWI</t>
  </si>
  <si>
    <t>Servizio di somministrazione di lavoro temporaneo ai sensi degli artt. 20 e 27 del D.Lgs. 163/2006 e s.m.i. e relativo Allegato IIB</t>
  </si>
  <si>
    <t>Stampanti</t>
  </si>
  <si>
    <t>Servizi di stampa</t>
  </si>
  <si>
    <t>Albo Fornitori</t>
  </si>
  <si>
    <t>Servizio di magazzinaggio</t>
  </si>
  <si>
    <t>Servizio pulizie e disinfezione ufficio</t>
  </si>
  <si>
    <t>Servizi tecnici e assistenza</t>
  </si>
  <si>
    <t>Servizio di spedizione</t>
  </si>
  <si>
    <t>Campagna on line</t>
  </si>
  <si>
    <t>Acquisto Banca dati</t>
  </si>
  <si>
    <t>Servizio di trasporto</t>
  </si>
  <si>
    <t>Acquisto materiali di cancelleria</t>
  </si>
  <si>
    <t>ZUCCHETTI S.p.A.</t>
  </si>
  <si>
    <t>CONSORZIO STABILE EURO GLOBAL SERVICE GRANDI APPALTI</t>
  </si>
  <si>
    <t>FONDAZIONE ISTITUTO GUGLIELMO TAGLIACARNE</t>
  </si>
  <si>
    <t>Bagnetti StampaOffice</t>
  </si>
  <si>
    <t>INFOCAMERE SCPA</t>
  </si>
  <si>
    <t>UNIDATA SPA</t>
  </si>
  <si>
    <t>REVELOX di Riccardo Ciambrone &amp; C s.n.c.</t>
  </si>
  <si>
    <t>IMAGOECONOMICA DI CARLO CARINO</t>
  </si>
  <si>
    <t>OMITECH SRL</t>
  </si>
  <si>
    <t>EDIZIONI SONDA</t>
  </si>
  <si>
    <t>IUSCOM Srl</t>
  </si>
  <si>
    <t>EXABIT S.R.L.</t>
  </si>
  <si>
    <t>C.A.T. Sviluppo Impresa s.r.l.</t>
  </si>
  <si>
    <t>"I.B.C." Srl</t>
  </si>
  <si>
    <t>CANALI APERTI S.R.L.</t>
  </si>
  <si>
    <t>Eurolit Srl</t>
  </si>
  <si>
    <t>EXA CONSULTING S.R.L.</t>
  </si>
  <si>
    <t>POLIGRAFICA F.LLI ARIELLO SAS</t>
  </si>
  <si>
    <t>COOPSERVICE</t>
  </si>
  <si>
    <t>IC OUTSOURCING</t>
  </si>
  <si>
    <t>PULIVELOX</t>
  </si>
  <si>
    <t>ANDREA &amp; ALFONSO S.a.s. di Pieralfonso Muzzi</t>
  </si>
  <si>
    <t>WEBINARPRO S.r.l.</t>
  </si>
  <si>
    <t>PROMOS AZ.SPEC.CdC Milano</t>
  </si>
  <si>
    <t>IISG - IST.ITALIANO SICUREZZA SUI GIOCATTOLI</t>
  </si>
  <si>
    <t>ACTIA ITALIA</t>
  </si>
  <si>
    <t>COPYGRAPH</t>
  </si>
  <si>
    <t>NATALIZI</t>
  </si>
  <si>
    <t>Studio legale avv. Lorena Di Giambattista</t>
  </si>
  <si>
    <t>E-DATA S.R.L.</t>
  </si>
  <si>
    <t>NetOne</t>
  </si>
  <si>
    <t>EVIDENTIA COMMUNICATION SRL</t>
  </si>
  <si>
    <t>VIVANDI</t>
  </si>
  <si>
    <t>FONDAZIONE MEETING DI RIMINI</t>
  </si>
  <si>
    <t>ANTENNA BENEVENTO INTERNATIONAL SRL</t>
  </si>
  <si>
    <t>MALOIES</t>
  </si>
  <si>
    <t>PIEMME SPA</t>
  </si>
  <si>
    <t>SENECA DOT COM</t>
  </si>
  <si>
    <t>VISIBILIA Srl</t>
  </si>
  <si>
    <t>OTTO MEDIA</t>
  </si>
  <si>
    <t>Romana Ambiente S.r.l.</t>
  </si>
  <si>
    <t>AZETA MOVING SRL</t>
  </si>
  <si>
    <t>IL VAGLIO</t>
  </si>
  <si>
    <t>GOOGLE e FACEBOOK</t>
  </si>
  <si>
    <t>CERTOTTICA</t>
  </si>
  <si>
    <t>B-SIDE Communication</t>
  </si>
  <si>
    <t>UnipolSAI</t>
  </si>
  <si>
    <t>Forum internazionale dell'Agricoltura e dell'Alimentazione</t>
  </si>
  <si>
    <t>CSC ALLESTIMENTI SRL</t>
  </si>
  <si>
    <t>SWG S.P.A.</t>
  </si>
  <si>
    <t>ISNART</t>
  </si>
  <si>
    <t>Promo4U</t>
  </si>
  <si>
    <t>mg research s.r.l.</t>
  </si>
  <si>
    <t>SISTEMI TERRITORIALI</t>
  </si>
  <si>
    <t>Gruppo CLAS S.p.A.</t>
  </si>
  <si>
    <t>ANDALE di Daniele Leggieri</t>
  </si>
  <si>
    <t>SALONIA ASSOCIATI</t>
  </si>
  <si>
    <t>BAR BANQUETING</t>
  </si>
  <si>
    <t>G&amp;M Network</t>
  </si>
  <si>
    <t>MED Computer S.r.l.</t>
  </si>
  <si>
    <t>OS Project</t>
  </si>
  <si>
    <t>TUV ITALIA</t>
  </si>
  <si>
    <t>NOOVLE S.r.l.</t>
  </si>
  <si>
    <t>ICR SPA</t>
  </si>
  <si>
    <t>GUIDA MONACI</t>
  </si>
  <si>
    <t>Luca DI CIOCCIO</t>
  </si>
  <si>
    <t>elabora sas di elena zarino &amp; c.</t>
  </si>
  <si>
    <t>Omnia Service Italia Srl</t>
  </si>
  <si>
    <t>Ufficio per l'Armonizzazione del Mercato Interno (UAMI)</t>
  </si>
  <si>
    <t>Studio EGA Srl</t>
  </si>
  <si>
    <t>Mediacom srl</t>
  </si>
  <si>
    <t>Assist SPA</t>
  </si>
  <si>
    <t>SCHEMA GROUP</t>
  </si>
  <si>
    <t>Comitel &amp; Partners s.r.l.</t>
  </si>
  <si>
    <t>CENTRO EUROPEO TRADUZIONI SRL</t>
  </si>
  <si>
    <t>MANFRINATI PAOLO</t>
  </si>
  <si>
    <t>Umana Spa</t>
  </si>
  <si>
    <t>ESSETRE ROMA SRL (Ft. Mondimpresa)</t>
  </si>
  <si>
    <t>LA LUCENTISSIMA S.CONS.R.L.</t>
  </si>
  <si>
    <t>Colaser</t>
  </si>
  <si>
    <t>TNT Italia</t>
  </si>
  <si>
    <t>GLS Corriere espresso</t>
  </si>
  <si>
    <t>TAG ADVERSITING SRL</t>
  </si>
  <si>
    <t>SPS srl</t>
  </si>
  <si>
    <t>DGM SERVIZI S.r.l.</t>
  </si>
  <si>
    <t>International Language School srl</t>
  </si>
  <si>
    <t>TRINITY SCHOOL DI DICORATO FRANCESCO ANTONIO &amp; C.</t>
  </si>
  <si>
    <t>Artigianato Grafico di Massimo Cappotto</t>
  </si>
  <si>
    <t>TIBURTINI S.R.L.</t>
  </si>
  <si>
    <t>CCG S.R.L.</t>
  </si>
  <si>
    <t>Rubbettino srl</t>
  </si>
  <si>
    <t>CRESME</t>
  </si>
  <si>
    <t>Gruppo Moccia S.p.A.</t>
  </si>
  <si>
    <t>P&amp;F Technology Srl Project and Financing</t>
  </si>
  <si>
    <t>S.IN.TE.SI. SRL</t>
  </si>
  <si>
    <t>COPYGRAPH DI ROSANNA MASTRODONATO &amp; C. S.A.S.</t>
  </si>
  <si>
    <t>CCG srl</t>
  </si>
  <si>
    <t>ECOPRINT</t>
  </si>
  <si>
    <t>PIANETA CARTA SRL</t>
  </si>
  <si>
    <t>Stylgrafix Italiana S.p.A.</t>
  </si>
  <si>
    <t>ANDALE di DANIELE LEGGIERI</t>
  </si>
  <si>
    <t>DEL GALLO EDITORI D.G.E. GREEN PRINTING SRL</t>
  </si>
  <si>
    <t>MEDIAGRAF S.p.A.</t>
  </si>
  <si>
    <t>Merlo Spa</t>
  </si>
  <si>
    <t>Key Comunicazione srl</t>
  </si>
  <si>
    <t>Spazio Eventi srl</t>
  </si>
  <si>
    <t>B&amp;C</t>
  </si>
  <si>
    <t>Format Research Srl</t>
  </si>
  <si>
    <t>GFK EURISKO S.R.L.</t>
  </si>
  <si>
    <t>GN Research S.p.A. a socio unico</t>
  </si>
  <si>
    <t>MARKETING MANAGEMENT SRL</t>
  </si>
  <si>
    <t>PRAGMA SRL</t>
  </si>
  <si>
    <t>SCENARI SRL</t>
  </si>
  <si>
    <t>Apogeo srl</t>
  </si>
  <si>
    <t>Comunicazione 2000 Srl</t>
  </si>
  <si>
    <t>OnuComTrade</t>
  </si>
  <si>
    <t>PROCEDURA DESERTA</t>
  </si>
  <si>
    <t>PROCEDURA REVOCATA</t>
  </si>
  <si>
    <t>Manutenzione estintori (Â 130 annui per n. 3 anni di contratto)</t>
  </si>
  <si>
    <t>Fornitura acqua in boccioni - annualitÂ 2016</t>
  </si>
  <si>
    <t>Docenza Piano formativo vigilanza mercato e sicurezza prodotti Â 3^ edizione modulo ÂLa vigilanza sui prodotti connessi allÂenergiaÂ</t>
  </si>
  <si>
    <t>AttivitÂ di  progettazione, realizzazione e fornitura della Newsletter settimanale FILO</t>
  </si>
  <si>
    <t>Domanda di sponsorizzazione 6Â salone della Giustizia</t>
  </si>
  <si>
    <t>Fornitura acqua in bottiglie - annualitÂ 2016</t>
  </si>
  <si>
    <t>Servizi informatici Â Site Management Portali Web 2016</t>
  </si>
  <si>
    <t>Magazzino documentale annualitÂ 2016</t>
  </si>
  <si>
    <t>Servizio igienizzazione e profumazione servizi igienici ufficio (2Âsemestre 2016)</t>
  </si>
  <si>
    <t>Supporto tecnico specialistico alle attivitÂ del "Punto Singolo di Contatto - PSC"</t>
  </si>
  <si>
    <t>Assistenza tecnica specialistica delle attivitÂ di comunicazione,informazione e promozione</t>
  </si>
  <si>
    <t xml:space="preserve">Servizio di trasporto </t>
  </si>
  <si>
    <t>Supporto attivitÃ  tecnico specialistiche</t>
  </si>
  <si>
    <t>SAGAD SocietÃ  Autotrasporti Gestione Appalti Diversi S.r.l.</t>
  </si>
  <si>
    <t>IMQ -Istituto Italiano del Marchio di Qualitï¿½</t>
  </si>
  <si>
    <t xml:space="preserve">E SERVIZI SPA </t>
  </si>
  <si>
    <t xml:space="preserve">TV STUDIO srl </t>
  </si>
  <si>
    <t>ADEMPIMENTI EX ART. 1 COMMA 32 LEGGE 190/2012  -  Anno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</si>
</sst>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990000"/>
        <bgColor rgb="FF99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4" applyNumberFormat="0" applyAlignment="0" applyProtection="0"/>
    <xf numFmtId="0" fontId="14" fillId="9" borderId="5" applyNumberFormat="0" applyAlignment="0" applyProtection="0"/>
    <xf numFmtId="0" fontId="15" fillId="9" borderId="4" applyNumberFormat="0" applyAlignment="0" applyProtection="0"/>
    <xf numFmtId="0" fontId="16" fillId="0" borderId="6" applyNumberFormat="0" applyFill="0" applyAlignment="0" applyProtection="0"/>
    <xf numFmtId="0" fontId="17" fillId="10" borderId="7" applyNumberFormat="0" applyAlignment="0" applyProtection="0"/>
    <xf numFmtId="0" fontId="18" fillId="0" borderId="0" applyNumberFormat="0" applyFill="0" applyBorder="0" applyAlignment="0" applyProtection="0"/>
    <xf numFmtId="0" fontId="1" fillId="11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1" fillId="35" borderId="0" applyNumberFormat="0" applyBorder="0" applyAlignment="0" applyProtection="0"/>
  </cellStyleXfs>
  <cellXfs count="16">
    <xf numFmtId="0" fontId="0" fillId="0" borderId="0" xfId="0"/>
    <xf numFmtId="0" fontId="5" fillId="3" borderId="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2" fontId="3" fillId="4" borderId="0" xfId="0" applyNumberFormat="1" applyFont="1" applyFill="1" applyAlignment="1">
      <alignment horizontal="center" vertical="center" wrapText="1"/>
    </xf>
    <xf numFmtId="164" fontId="3" fillId="4" borderId="0" xfId="0" applyNumberFormat="1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0" fillId="36" borderId="10" xfId="0" applyFont="1" applyFill="1" applyBorder="1"/>
    <xf numFmtId="14" fontId="0" fillId="36" borderId="10" xfId="0" applyNumberFormat="1" applyFont="1" applyFill="1" applyBorder="1"/>
    <xf numFmtId="0" fontId="0" fillId="0" borderId="0" xfId="0"/>
    <xf numFmtId="14" fontId="0" fillId="0" borderId="0" xfId="0" applyNumberFormat="1"/>
    <xf numFmtId="0" fontId="0" fillId="0" borderId="10" xfId="0" applyFont="1" applyBorder="1"/>
    <xf numFmtId="14" fontId="0" fillId="0" borderId="10" xfId="0" applyNumberFormat="1" applyFont="1" applyBorder="1"/>
    <xf numFmtId="0" fontId="0" fillId="0" borderId="0" xfId="0" applyFill="1"/>
    <xf numFmtId="14" fontId="0" fillId="0" borderId="0" xfId="0" applyNumberFormat="1" applyFill="1"/>
    <xf numFmtId="0" fontId="4" fillId="2" borderId="0" xfId="0" applyFont="1" applyFill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14"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  <alignment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C0000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116414</xdr:colOff>
      <xdr:row>0</xdr:row>
      <xdr:rowOff>116413</xdr:rowOff>
    </xdr:from>
    <xdr:to>
      <xdr:col>1</xdr:col>
      <xdr:colOff>684037</xdr:colOff>
      <xdr:row>2</xdr:row>
      <xdr:rowOff>184146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4" y="116413"/>
          <a:ext cx="1694748" cy="4804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LERI~1.CER\AppData\Local\Temp\Contratti%20e%20Acquisti\Centrale_Acquisti\0_Si_camera\5_AVCP%20e%20CIG\Carnet%20CIG%20in%20scadenza%20al%2015.03.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ella1" displayName="Tabella1" ref="A8:L283" totalsRowShown="0" headerRowDxfId="13" dataDxfId="12">
  <tableColumns count="12">
    <tableColumn id="8" name="CIG" dataDxfId="11"/>
    <tableColumn id="11" name="Descrizione lotto (oggetto)" dataDxfId="10"/>
    <tableColumn id="34" name="Tipologia di Gara " dataDxfId="9"/>
    <tableColumn id="13" name="Partecipante_x000a_Codice Fiscale" dataDxfId="8"/>
    <tableColumn id="1" name="Partecipante _x000a_Identif. fiscale estero" dataDxfId="7"/>
    <tableColumn id="14" name="Partecipante _x000a_Ragione Sociale" dataDxfId="6"/>
    <tableColumn id="2" name="Aggiudicatario SI/NO" dataDxfId="5"/>
    <tableColumn id="3" name="Importo aggiudicato_x000a_al netto dell'IVA" dataDxfId="4"/>
    <tableColumn id="17" name="Data Inizio _x000a_Fornitura" dataDxfId="3"/>
    <tableColumn id="18" name="Data Fine _x000a_Fornitura" dataDxfId="2"/>
    <tableColumn id="19" name="Importo Versato" dataDxfId="1"/>
    <tableColumn id="27" name="Data Indizione Lott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L283"/>
  <sheetViews>
    <sheetView tabSelected="1" zoomScale="60" zoomScaleNormal="60" workbookViewId="0">
      <selection activeCell="H20" sqref="H20"/>
    </sheetView>
  </sheetViews>
  <sheetFormatPr defaultRowHeight="15.75" x14ac:dyDescent="0.25"/>
  <cols>
    <col min="1" max="1" width="16.85546875" style="2" customWidth="1"/>
    <col min="2" max="2" width="47.140625" style="2" customWidth="1"/>
    <col min="3" max="3" width="52.85546875" style="2" customWidth="1"/>
    <col min="4" max="4" width="27.5703125" style="2" bestFit="1" customWidth="1"/>
    <col min="5" max="5" width="19.42578125" style="2" bestFit="1" customWidth="1"/>
    <col min="6" max="6" width="41.7109375" style="2" customWidth="1"/>
    <col min="7" max="7" width="19.5703125" style="3" bestFit="1" customWidth="1"/>
    <col min="8" max="8" width="18.42578125" style="4" customWidth="1"/>
    <col min="9" max="9" width="17" style="2" customWidth="1"/>
    <col min="10" max="10" width="15.85546875" style="2" customWidth="1"/>
    <col min="11" max="11" width="13.5703125" style="2" customWidth="1"/>
    <col min="12" max="12" width="18" style="5" customWidth="1"/>
    <col min="13" max="13" width="11.85546875" style="2" customWidth="1"/>
    <col min="14" max="16384" width="9.140625" style="2"/>
  </cols>
  <sheetData>
    <row r="6" spans="1:12" x14ac:dyDescent="0.25">
      <c r="A6" s="15" t="s">
        <v>563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8" spans="1:12" s="3" customFormat="1" ht="47.25" x14ac:dyDescent="0.25">
      <c r="A8" s="1" t="s">
        <v>137</v>
      </c>
      <c r="B8" s="1" t="s">
        <v>114</v>
      </c>
      <c r="C8" s="1" t="s">
        <v>138</v>
      </c>
      <c r="D8" s="1" t="s">
        <v>117</v>
      </c>
      <c r="E8" s="1" t="s">
        <v>115</v>
      </c>
      <c r="F8" s="1" t="s">
        <v>116</v>
      </c>
      <c r="G8" s="1" t="s">
        <v>118</v>
      </c>
      <c r="H8" s="1" t="s">
        <v>119</v>
      </c>
      <c r="I8" s="1" t="s">
        <v>120</v>
      </c>
      <c r="J8" s="1" t="s">
        <v>121</v>
      </c>
      <c r="K8" s="1" t="s">
        <v>122</v>
      </c>
      <c r="L8" s="1" t="s">
        <v>125</v>
      </c>
    </row>
    <row r="9" spans="1:12" s="6" customFormat="1" x14ac:dyDescent="0.25">
      <c r="A9" s="13" t="s">
        <v>139</v>
      </c>
      <c r="B9" s="13" t="s">
        <v>323</v>
      </c>
      <c r="C9" s="13" t="s">
        <v>1</v>
      </c>
      <c r="D9" s="13" t="str">
        <f>"05006900962"</f>
        <v>05006900962</v>
      </c>
      <c r="E9" s="13"/>
      <c r="F9" s="13" t="s">
        <v>428</v>
      </c>
      <c r="G9" s="13" t="s">
        <v>124</v>
      </c>
      <c r="H9" s="13">
        <v>19077.830000000002</v>
      </c>
      <c r="I9" s="14">
        <v>42370</v>
      </c>
      <c r="J9" s="14">
        <v>42735</v>
      </c>
      <c r="K9" s="7">
        <v>20127.919999999998</v>
      </c>
      <c r="L9" s="14">
        <v>42353</v>
      </c>
    </row>
    <row r="10" spans="1:12" s="6" customFormat="1" x14ac:dyDescent="0.25">
      <c r="A10" s="13" t="s">
        <v>91</v>
      </c>
      <c r="B10" s="13" t="s">
        <v>324</v>
      </c>
      <c r="C10" s="13" t="s">
        <v>12</v>
      </c>
      <c r="D10" s="13" t="str">
        <f>"07422281001"</f>
        <v>07422281001</v>
      </c>
      <c r="E10" s="13"/>
      <c r="F10" s="13" t="s">
        <v>429</v>
      </c>
      <c r="G10" s="13" t="s">
        <v>124</v>
      </c>
      <c r="H10" s="13">
        <v>29736</v>
      </c>
      <c r="I10" s="14">
        <v>42377</v>
      </c>
      <c r="J10" s="14">
        <v>42743</v>
      </c>
      <c r="K10" s="11">
        <v>22302</v>
      </c>
      <c r="L10" s="14">
        <v>42354</v>
      </c>
    </row>
    <row r="11" spans="1:12" s="6" customFormat="1" x14ac:dyDescent="0.25">
      <c r="A11" s="13" t="s">
        <v>91</v>
      </c>
      <c r="B11" s="13" t="s">
        <v>324</v>
      </c>
      <c r="C11" s="13" t="s">
        <v>12</v>
      </c>
      <c r="D11" s="13" t="str">
        <f>"09012761004"</f>
        <v>09012761004</v>
      </c>
      <c r="E11" s="13"/>
      <c r="F11" s="13" t="s">
        <v>512</v>
      </c>
      <c r="G11" s="13" t="s">
        <v>123</v>
      </c>
      <c r="H11" s="13"/>
      <c r="I11" s="13"/>
      <c r="J11" s="14"/>
      <c r="K11" s="7"/>
      <c r="L11" s="14">
        <v>42354</v>
      </c>
    </row>
    <row r="12" spans="1:12" s="6" customFormat="1" x14ac:dyDescent="0.25">
      <c r="A12" s="13" t="s">
        <v>91</v>
      </c>
      <c r="B12" s="13" t="s">
        <v>324</v>
      </c>
      <c r="C12" s="13" t="s">
        <v>12</v>
      </c>
      <c r="D12" s="13" t="str">
        <f>"03887591000"</f>
        <v>03887591000</v>
      </c>
      <c r="E12" s="13"/>
      <c r="F12" s="13" t="s">
        <v>559</v>
      </c>
      <c r="G12" s="13" t="s">
        <v>123</v>
      </c>
      <c r="H12" s="13"/>
      <c r="I12" s="13"/>
      <c r="J12" s="14"/>
      <c r="K12" s="11"/>
      <c r="L12" s="14">
        <v>42354</v>
      </c>
    </row>
    <row r="13" spans="1:12" s="6" customFormat="1" x14ac:dyDescent="0.25">
      <c r="A13" s="13" t="s">
        <v>90</v>
      </c>
      <c r="B13" s="13" t="s">
        <v>325</v>
      </c>
      <c r="C13" s="13" t="s">
        <v>1</v>
      </c>
      <c r="D13" s="13" t="str">
        <f>"07552810587"</f>
        <v>07552810587</v>
      </c>
      <c r="E13" s="13"/>
      <c r="F13" s="13" t="s">
        <v>430</v>
      </c>
      <c r="G13" s="13" t="s">
        <v>124</v>
      </c>
      <c r="H13" s="13">
        <v>14870</v>
      </c>
      <c r="I13" s="14">
        <v>42248</v>
      </c>
      <c r="J13" s="14">
        <v>42369</v>
      </c>
      <c r="K13" s="7">
        <v>0</v>
      </c>
      <c r="L13" s="14">
        <v>42354</v>
      </c>
    </row>
    <row r="14" spans="1:12" s="6" customFormat="1" x14ac:dyDescent="0.25">
      <c r="A14" s="13" t="s">
        <v>92</v>
      </c>
      <c r="B14" s="13" t="s">
        <v>93</v>
      </c>
      <c r="C14" s="13" t="s">
        <v>1</v>
      </c>
      <c r="D14" s="13" t="str">
        <f>"10052971008"</f>
        <v>10052971008</v>
      </c>
      <c r="E14" s="13"/>
      <c r="F14" s="13" t="s">
        <v>431</v>
      </c>
      <c r="G14" s="13" t="s">
        <v>124</v>
      </c>
      <c r="H14" s="13">
        <v>26280</v>
      </c>
      <c r="I14" s="14">
        <v>42370</v>
      </c>
      <c r="J14" s="14">
        <v>43465</v>
      </c>
      <c r="K14" s="11">
        <v>9371.16</v>
      </c>
      <c r="L14" s="14">
        <v>42354</v>
      </c>
    </row>
    <row r="15" spans="1:12" s="6" customFormat="1" x14ac:dyDescent="0.25">
      <c r="A15" s="13" t="s">
        <v>94</v>
      </c>
      <c r="B15" s="13" t="s">
        <v>326</v>
      </c>
      <c r="C15" s="13" t="s">
        <v>12</v>
      </c>
      <c r="D15" s="13" t="str">
        <f>"03152040543"</f>
        <v>03152040543</v>
      </c>
      <c r="E15" s="13"/>
      <c r="F15" s="13" t="s">
        <v>19</v>
      </c>
      <c r="G15" s="13" t="s">
        <v>124</v>
      </c>
      <c r="H15" s="13">
        <v>444</v>
      </c>
      <c r="I15" s="14">
        <v>42354</v>
      </c>
      <c r="J15" s="14">
        <v>42359</v>
      </c>
      <c r="K15" s="7">
        <v>444</v>
      </c>
      <c r="L15" s="14">
        <v>42354</v>
      </c>
    </row>
    <row r="16" spans="1:12" s="6" customFormat="1" x14ac:dyDescent="0.25">
      <c r="A16" s="13" t="s">
        <v>94</v>
      </c>
      <c r="B16" s="13" t="s">
        <v>326</v>
      </c>
      <c r="C16" s="13" t="s">
        <v>12</v>
      </c>
      <c r="D16" s="13" t="str">
        <f>"07071630581"</f>
        <v>07071630581</v>
      </c>
      <c r="E16" s="13"/>
      <c r="F16" s="13" t="s">
        <v>513</v>
      </c>
      <c r="G16" s="13" t="s">
        <v>123</v>
      </c>
      <c r="H16" s="13"/>
      <c r="I16" s="13"/>
      <c r="J16" s="14"/>
      <c r="K16" s="11"/>
      <c r="L16" s="14">
        <v>42354</v>
      </c>
    </row>
    <row r="17" spans="1:12" s="6" customFormat="1" x14ac:dyDescent="0.25">
      <c r="A17" s="13" t="s">
        <v>94</v>
      </c>
      <c r="B17" s="13" t="s">
        <v>326</v>
      </c>
      <c r="C17" s="13" t="s">
        <v>12</v>
      </c>
      <c r="D17" s="13" t="str">
        <f>"05355871004"</f>
        <v>05355871004</v>
      </c>
      <c r="E17" s="13"/>
      <c r="F17" s="13" t="s">
        <v>514</v>
      </c>
      <c r="G17" s="13" t="s">
        <v>123</v>
      </c>
      <c r="H17" s="13"/>
      <c r="I17" s="13"/>
      <c r="J17" s="14"/>
      <c r="K17" s="7"/>
      <c r="L17" s="14">
        <v>42354</v>
      </c>
    </row>
    <row r="18" spans="1:12" s="6" customFormat="1" x14ac:dyDescent="0.25">
      <c r="A18" s="13" t="s">
        <v>95</v>
      </c>
      <c r="B18" s="13" t="s">
        <v>75</v>
      </c>
      <c r="C18" s="13" t="s">
        <v>1</v>
      </c>
      <c r="D18" s="13" t="str">
        <f>"02313821007"</f>
        <v>02313821007</v>
      </c>
      <c r="E18" s="13"/>
      <c r="F18" s="13" t="s">
        <v>432</v>
      </c>
      <c r="G18" s="13" t="s">
        <v>124</v>
      </c>
      <c r="H18" s="13">
        <v>4745</v>
      </c>
      <c r="I18" s="14">
        <v>42370</v>
      </c>
      <c r="J18" s="14">
        <v>42735</v>
      </c>
      <c r="K18" s="11">
        <v>3718.72</v>
      </c>
      <c r="L18" s="14">
        <v>42354</v>
      </c>
    </row>
    <row r="19" spans="1:12" s="6" customFormat="1" x14ac:dyDescent="0.25">
      <c r="A19" s="13" t="s">
        <v>96</v>
      </c>
      <c r="B19" s="13" t="s">
        <v>97</v>
      </c>
      <c r="C19" s="13" t="s">
        <v>21</v>
      </c>
      <c r="D19" s="13" t="str">
        <f>"12898410159"</f>
        <v>12898410159</v>
      </c>
      <c r="E19" s="13"/>
      <c r="F19" s="13" t="s">
        <v>560</v>
      </c>
      <c r="G19" s="13" t="s">
        <v>124</v>
      </c>
      <c r="H19" s="13">
        <v>1860</v>
      </c>
      <c r="I19" s="14">
        <v>42404</v>
      </c>
      <c r="J19" s="14">
        <v>42412</v>
      </c>
      <c r="K19" s="7">
        <v>2040</v>
      </c>
      <c r="L19" s="14">
        <v>42354</v>
      </c>
    </row>
    <row r="20" spans="1:12" s="6" customFormat="1" x14ac:dyDescent="0.25">
      <c r="A20" s="13" t="s">
        <v>98</v>
      </c>
      <c r="B20" s="13" t="s">
        <v>327</v>
      </c>
      <c r="C20" s="13" t="s">
        <v>1</v>
      </c>
      <c r="D20" s="13" t="str">
        <f>"01170260499"</f>
        <v>01170260499</v>
      </c>
      <c r="E20" s="13"/>
      <c r="F20" s="13" t="s">
        <v>99</v>
      </c>
      <c r="G20" s="13" t="s">
        <v>124</v>
      </c>
      <c r="H20" s="13">
        <v>125</v>
      </c>
      <c r="I20" s="14">
        <v>42356</v>
      </c>
      <c r="J20" s="14">
        <v>42356</v>
      </c>
      <c r="K20" s="11">
        <v>125</v>
      </c>
      <c r="L20" s="14">
        <v>42354</v>
      </c>
    </row>
    <row r="21" spans="1:12" s="6" customFormat="1" x14ac:dyDescent="0.25">
      <c r="A21" s="13" t="s">
        <v>100</v>
      </c>
      <c r="B21" s="13" t="s">
        <v>6</v>
      </c>
      <c r="C21" s="13" t="s">
        <v>1</v>
      </c>
      <c r="D21" s="13" t="str">
        <f>"02512100989"</f>
        <v>02512100989</v>
      </c>
      <c r="E21" s="13"/>
      <c r="F21" s="13" t="s">
        <v>7</v>
      </c>
      <c r="G21" s="13" t="s">
        <v>124</v>
      </c>
      <c r="H21" s="13">
        <v>46.08</v>
      </c>
      <c r="I21" s="14">
        <v>42356</v>
      </c>
      <c r="J21" s="14">
        <v>42356</v>
      </c>
      <c r="K21" s="7">
        <v>46.08</v>
      </c>
      <c r="L21" s="14">
        <v>42354</v>
      </c>
    </row>
    <row r="22" spans="1:12" s="6" customFormat="1" x14ac:dyDescent="0.25">
      <c r="A22" s="13" t="s">
        <v>101</v>
      </c>
      <c r="B22" s="13" t="s">
        <v>328</v>
      </c>
      <c r="C22" s="13" t="s">
        <v>1</v>
      </c>
      <c r="D22" s="13" t="str">
        <f>"09480090159"</f>
        <v>09480090159</v>
      </c>
      <c r="E22" s="13"/>
      <c r="F22" s="13" t="s">
        <v>74</v>
      </c>
      <c r="G22" s="13" t="s">
        <v>124</v>
      </c>
      <c r="H22" s="13">
        <v>9000</v>
      </c>
      <c r="I22" s="14">
        <v>42370</v>
      </c>
      <c r="J22" s="14">
        <v>42735</v>
      </c>
      <c r="K22" s="11">
        <v>9000</v>
      </c>
      <c r="L22" s="14">
        <v>42354</v>
      </c>
    </row>
    <row r="23" spans="1:12" s="6" customFormat="1" x14ac:dyDescent="0.25">
      <c r="A23" s="13" t="s">
        <v>102</v>
      </c>
      <c r="B23" s="13" t="s">
        <v>329</v>
      </c>
      <c r="C23" s="13" t="s">
        <v>12</v>
      </c>
      <c r="D23" s="13" t="str">
        <f>"05574831003"</f>
        <v>05574831003</v>
      </c>
      <c r="E23" s="13"/>
      <c r="F23" s="13" t="s">
        <v>29</v>
      </c>
      <c r="G23" s="13" t="s">
        <v>124</v>
      </c>
      <c r="H23" s="13">
        <v>1550</v>
      </c>
      <c r="I23" s="14">
        <v>42359</v>
      </c>
      <c r="J23" s="14">
        <v>42369</v>
      </c>
      <c r="K23" s="7">
        <v>1550</v>
      </c>
      <c r="L23" s="14">
        <v>42354</v>
      </c>
    </row>
    <row r="24" spans="1:12" s="6" customFormat="1" x14ac:dyDescent="0.25">
      <c r="A24" s="13" t="s">
        <v>102</v>
      </c>
      <c r="B24" s="13" t="s">
        <v>329</v>
      </c>
      <c r="C24" s="13" t="s">
        <v>12</v>
      </c>
      <c r="D24" s="13" t="str">
        <f>"CPPMSM68B01H501Y"</f>
        <v>CPPMSM68B01H501Y</v>
      </c>
      <c r="E24" s="13"/>
      <c r="F24" s="13" t="s">
        <v>515</v>
      </c>
      <c r="G24" s="13" t="s">
        <v>123</v>
      </c>
      <c r="H24" s="13"/>
      <c r="I24" s="13"/>
      <c r="J24" s="14"/>
      <c r="K24" s="11"/>
      <c r="L24" s="14">
        <v>42354</v>
      </c>
    </row>
    <row r="25" spans="1:12" s="6" customFormat="1" x14ac:dyDescent="0.25">
      <c r="A25" s="13" t="s">
        <v>102</v>
      </c>
      <c r="B25" s="13" t="s">
        <v>329</v>
      </c>
      <c r="C25" s="13" t="s">
        <v>12</v>
      </c>
      <c r="D25" s="13" t="str">
        <f>"00716670583"</f>
        <v>00716670583</v>
      </c>
      <c r="E25" s="13"/>
      <c r="F25" s="13" t="s">
        <v>70</v>
      </c>
      <c r="G25" s="13" t="s">
        <v>123</v>
      </c>
      <c r="H25" s="13"/>
      <c r="I25" s="13"/>
      <c r="J25" s="14"/>
      <c r="K25" s="7"/>
      <c r="L25" s="14">
        <v>42354</v>
      </c>
    </row>
    <row r="26" spans="1:12" s="6" customFormat="1" x14ac:dyDescent="0.25">
      <c r="A26" s="13" t="s">
        <v>102</v>
      </c>
      <c r="B26" s="13" t="s">
        <v>329</v>
      </c>
      <c r="C26" s="13" t="s">
        <v>12</v>
      </c>
      <c r="D26" s="13" t="str">
        <f>"05023781007"</f>
        <v>05023781007</v>
      </c>
      <c r="E26" s="13"/>
      <c r="F26" s="13" t="s">
        <v>516</v>
      </c>
      <c r="G26" s="13" t="s">
        <v>123</v>
      </c>
      <c r="H26" s="13"/>
      <c r="I26" s="13"/>
      <c r="J26" s="14"/>
      <c r="K26" s="11"/>
      <c r="L26" s="14">
        <v>42354</v>
      </c>
    </row>
    <row r="27" spans="1:12" s="6" customFormat="1" x14ac:dyDescent="0.25">
      <c r="A27" s="13" t="s">
        <v>103</v>
      </c>
      <c r="B27" s="13" t="s">
        <v>546</v>
      </c>
      <c r="C27" s="13" t="s">
        <v>1</v>
      </c>
      <c r="D27" s="13" t="str">
        <f>"06305150580"</f>
        <v>06305150580</v>
      </c>
      <c r="E27" s="13"/>
      <c r="F27" s="13" t="s">
        <v>104</v>
      </c>
      <c r="G27" s="13" t="s">
        <v>124</v>
      </c>
      <c r="H27" s="13">
        <v>390</v>
      </c>
      <c r="I27" s="14">
        <v>42360</v>
      </c>
      <c r="J27" s="14">
        <v>43465</v>
      </c>
      <c r="K27" s="7">
        <v>130</v>
      </c>
      <c r="L27" s="14">
        <v>42354</v>
      </c>
    </row>
    <row r="28" spans="1:12" s="6" customFormat="1" x14ac:dyDescent="0.25">
      <c r="A28" s="13" t="s">
        <v>105</v>
      </c>
      <c r="B28" s="13" t="s">
        <v>330</v>
      </c>
      <c r="C28" s="13" t="s">
        <v>1</v>
      </c>
      <c r="D28" s="13" t="str">
        <f>"04427081007"</f>
        <v>04427081007</v>
      </c>
      <c r="E28" s="13"/>
      <c r="F28" s="13" t="s">
        <v>13</v>
      </c>
      <c r="G28" s="13" t="s">
        <v>124</v>
      </c>
      <c r="H28" s="13">
        <v>198</v>
      </c>
      <c r="I28" s="14">
        <v>42361</v>
      </c>
      <c r="J28" s="14">
        <v>42368</v>
      </c>
      <c r="K28" s="11">
        <v>198</v>
      </c>
      <c r="L28" s="14">
        <v>42354</v>
      </c>
    </row>
    <row r="29" spans="1:12" s="6" customFormat="1" x14ac:dyDescent="0.25">
      <c r="A29" s="13" t="s">
        <v>106</v>
      </c>
      <c r="B29" s="13" t="s">
        <v>331</v>
      </c>
      <c r="C29" s="13" t="s">
        <v>1</v>
      </c>
      <c r="D29" s="13" t="str">
        <f>"06187081002"</f>
        <v>06187081002</v>
      </c>
      <c r="E29" s="13"/>
      <c r="F29" s="13" t="s">
        <v>433</v>
      </c>
      <c r="G29" s="13" t="s">
        <v>124</v>
      </c>
      <c r="H29" s="13">
        <v>24420</v>
      </c>
      <c r="I29" s="14">
        <v>42370</v>
      </c>
      <c r="J29" s="14">
        <v>42735</v>
      </c>
      <c r="K29" s="7">
        <v>26220.81</v>
      </c>
      <c r="L29" s="14">
        <v>42354</v>
      </c>
    </row>
    <row r="30" spans="1:12" s="6" customFormat="1" x14ac:dyDescent="0.25">
      <c r="A30" s="13" t="s">
        <v>107</v>
      </c>
      <c r="B30" s="13" t="s">
        <v>332</v>
      </c>
      <c r="C30" s="13" t="s">
        <v>1</v>
      </c>
      <c r="D30" s="13" t="str">
        <f>"03437560588"</f>
        <v>03437560588</v>
      </c>
      <c r="E30" s="13"/>
      <c r="F30" s="13" t="s">
        <v>434</v>
      </c>
      <c r="G30" s="13" t="s">
        <v>124</v>
      </c>
      <c r="H30" s="13">
        <v>1690</v>
      </c>
      <c r="I30" s="14">
        <v>42293</v>
      </c>
      <c r="J30" s="14">
        <v>42369</v>
      </c>
      <c r="K30" s="11">
        <v>1690</v>
      </c>
      <c r="L30" s="14">
        <v>42354</v>
      </c>
    </row>
    <row r="31" spans="1:12" s="6" customFormat="1" x14ac:dyDescent="0.25">
      <c r="A31" s="13" t="s">
        <v>108</v>
      </c>
      <c r="B31" s="13" t="s">
        <v>333</v>
      </c>
      <c r="C31" s="13" t="s">
        <v>1</v>
      </c>
      <c r="D31" s="13" t="str">
        <f>"CRNCRL53B20H501Y"</f>
        <v>CRNCRL53B20H501Y</v>
      </c>
      <c r="E31" s="13"/>
      <c r="F31" s="13" t="s">
        <v>435</v>
      </c>
      <c r="G31" s="13" t="s">
        <v>124</v>
      </c>
      <c r="H31" s="13">
        <v>9000</v>
      </c>
      <c r="I31" s="14">
        <v>42005</v>
      </c>
      <c r="J31" s="14">
        <v>42369</v>
      </c>
      <c r="K31" s="7">
        <v>9000</v>
      </c>
      <c r="L31" s="14">
        <v>42354</v>
      </c>
    </row>
    <row r="32" spans="1:12" s="6" customFormat="1" x14ac:dyDescent="0.25">
      <c r="A32" s="13" t="s">
        <v>109</v>
      </c>
      <c r="B32" s="13" t="s">
        <v>110</v>
      </c>
      <c r="C32" s="13" t="s">
        <v>1</v>
      </c>
      <c r="D32" s="13" t="str">
        <f>"06044201009"</f>
        <v>06044201009</v>
      </c>
      <c r="E32" s="13"/>
      <c r="F32" s="13" t="s">
        <v>126</v>
      </c>
      <c r="G32" s="13" t="s">
        <v>124</v>
      </c>
      <c r="H32" s="13">
        <v>4000</v>
      </c>
      <c r="I32" s="14">
        <v>42005</v>
      </c>
      <c r="J32" s="14">
        <v>42369</v>
      </c>
      <c r="K32" s="11">
        <v>3922</v>
      </c>
      <c r="L32" s="14">
        <v>42354</v>
      </c>
    </row>
    <row r="33" spans="1:12" s="6" customFormat="1" x14ac:dyDescent="0.25">
      <c r="A33" s="13" t="s">
        <v>140</v>
      </c>
      <c r="B33" s="13" t="s">
        <v>547</v>
      </c>
      <c r="C33" s="13" t="s">
        <v>1</v>
      </c>
      <c r="D33" s="13" t="str">
        <f>"02512100989"</f>
        <v>02512100989</v>
      </c>
      <c r="E33" s="13"/>
      <c r="F33" s="13" t="s">
        <v>7</v>
      </c>
      <c r="G33" s="13" t="s">
        <v>124</v>
      </c>
      <c r="H33" s="13">
        <v>4000</v>
      </c>
      <c r="I33" s="14">
        <v>42370</v>
      </c>
      <c r="J33" s="14">
        <v>42735</v>
      </c>
      <c r="K33" s="7">
        <v>4103.84</v>
      </c>
      <c r="L33" s="14">
        <v>42380</v>
      </c>
    </row>
    <row r="34" spans="1:12" s="6" customFormat="1" x14ac:dyDescent="0.25">
      <c r="A34" s="13" t="s">
        <v>141</v>
      </c>
      <c r="B34" s="13" t="s">
        <v>334</v>
      </c>
      <c r="C34" s="13" t="s">
        <v>12</v>
      </c>
      <c r="D34" s="13" t="str">
        <f>"04427081007"</f>
        <v>04427081007</v>
      </c>
      <c r="E34" s="13"/>
      <c r="F34" s="13" t="s">
        <v>13</v>
      </c>
      <c r="G34" s="13" t="s">
        <v>124</v>
      </c>
      <c r="H34" s="13">
        <v>304</v>
      </c>
      <c r="I34" s="14">
        <v>42387</v>
      </c>
      <c r="J34" s="14">
        <v>42394</v>
      </c>
      <c r="K34" s="11">
        <v>304</v>
      </c>
      <c r="L34" s="14">
        <v>42381</v>
      </c>
    </row>
    <row r="35" spans="1:12" s="6" customFormat="1" x14ac:dyDescent="0.25">
      <c r="A35" s="13" t="s">
        <v>141</v>
      </c>
      <c r="B35" s="13" t="s">
        <v>334</v>
      </c>
      <c r="C35" s="13" t="s">
        <v>12</v>
      </c>
      <c r="D35" s="13" t="str">
        <f>"07590501008"</f>
        <v>07590501008</v>
      </c>
      <c r="E35" s="13"/>
      <c r="F35" s="13" t="s">
        <v>561</v>
      </c>
      <c r="G35" s="13" t="s">
        <v>123</v>
      </c>
      <c r="H35" s="13"/>
      <c r="I35" s="13"/>
      <c r="J35" s="14"/>
      <c r="K35" s="7"/>
      <c r="L35" s="14">
        <v>42381</v>
      </c>
    </row>
    <row r="36" spans="1:12" s="6" customFormat="1" x14ac:dyDescent="0.25">
      <c r="A36" s="13" t="s">
        <v>141</v>
      </c>
      <c r="B36" s="13" t="s">
        <v>334</v>
      </c>
      <c r="C36" s="13" t="s">
        <v>12</v>
      </c>
      <c r="D36" s="13" t="str">
        <f>"11582010150"</f>
        <v>11582010150</v>
      </c>
      <c r="E36" s="13"/>
      <c r="F36" s="13" t="s">
        <v>58</v>
      </c>
      <c r="G36" s="13" t="s">
        <v>123</v>
      </c>
      <c r="H36" s="13"/>
      <c r="I36" s="13"/>
      <c r="J36" s="14"/>
      <c r="K36" s="11"/>
      <c r="L36" s="14">
        <v>42381</v>
      </c>
    </row>
    <row r="37" spans="1:12" s="6" customFormat="1" x14ac:dyDescent="0.25">
      <c r="A37" s="13" t="s">
        <v>141</v>
      </c>
      <c r="B37" s="13" t="s">
        <v>334</v>
      </c>
      <c r="C37" s="13" t="s">
        <v>12</v>
      </c>
      <c r="D37" s="13" t="str">
        <f>"03351040583"</f>
        <v>03351040583</v>
      </c>
      <c r="E37" s="13"/>
      <c r="F37" s="13" t="s">
        <v>517</v>
      </c>
      <c r="G37" s="13" t="s">
        <v>123</v>
      </c>
      <c r="H37" s="13"/>
      <c r="I37" s="13"/>
      <c r="J37" s="14"/>
      <c r="K37" s="7"/>
      <c r="L37" s="14">
        <v>42381</v>
      </c>
    </row>
    <row r="38" spans="1:12" s="6" customFormat="1" x14ac:dyDescent="0.25">
      <c r="A38" s="13" t="s">
        <v>142</v>
      </c>
      <c r="B38" s="13" t="s">
        <v>335</v>
      </c>
      <c r="C38" s="13" t="s">
        <v>1</v>
      </c>
      <c r="D38" s="13" t="str">
        <f>"09973101000"</f>
        <v>09973101000</v>
      </c>
      <c r="E38" s="13"/>
      <c r="F38" s="13" t="s">
        <v>15</v>
      </c>
      <c r="G38" s="13" t="s">
        <v>124</v>
      </c>
      <c r="H38" s="13">
        <v>995</v>
      </c>
      <c r="I38" s="14">
        <v>42388</v>
      </c>
      <c r="J38" s="14">
        <v>42398</v>
      </c>
      <c r="K38" s="11">
        <v>995</v>
      </c>
      <c r="L38" s="14">
        <v>42382</v>
      </c>
    </row>
    <row r="39" spans="1:12" s="6" customFormat="1" x14ac:dyDescent="0.25">
      <c r="A39" s="13" t="s">
        <v>143</v>
      </c>
      <c r="B39" s="13" t="s">
        <v>336</v>
      </c>
      <c r="C39" s="13" t="s">
        <v>1</v>
      </c>
      <c r="D39" s="13" t="str">
        <f>"03269650267"</f>
        <v>03269650267</v>
      </c>
      <c r="E39" s="13"/>
      <c r="F39" s="13" t="s">
        <v>436</v>
      </c>
      <c r="G39" s="13" t="s">
        <v>124</v>
      </c>
      <c r="H39" s="13">
        <v>1431</v>
      </c>
      <c r="I39" s="14">
        <v>42382</v>
      </c>
      <c r="J39" s="14">
        <v>42748</v>
      </c>
      <c r="K39" s="7">
        <v>1431</v>
      </c>
      <c r="L39" s="14">
        <v>42382</v>
      </c>
    </row>
    <row r="40" spans="1:12" s="6" customFormat="1" x14ac:dyDescent="0.25">
      <c r="A40" s="13" t="s">
        <v>144</v>
      </c>
      <c r="B40" s="13" t="s">
        <v>337</v>
      </c>
      <c r="C40" s="13" t="s">
        <v>1</v>
      </c>
      <c r="D40" s="13" t="str">
        <f>"06893161007"</f>
        <v>06893161007</v>
      </c>
      <c r="E40" s="13"/>
      <c r="F40" s="13" t="s">
        <v>8</v>
      </c>
      <c r="G40" s="13" t="s">
        <v>124</v>
      </c>
      <c r="H40" s="13">
        <v>3606.38</v>
      </c>
      <c r="I40" s="14">
        <v>42384</v>
      </c>
      <c r="J40" s="14">
        <v>42750</v>
      </c>
      <c r="K40" s="11">
        <v>3606.38</v>
      </c>
      <c r="L40" s="14">
        <v>42384</v>
      </c>
    </row>
    <row r="41" spans="1:12" s="6" customFormat="1" x14ac:dyDescent="0.25">
      <c r="A41" s="13" t="s">
        <v>145</v>
      </c>
      <c r="B41" s="13" t="s">
        <v>338</v>
      </c>
      <c r="C41" s="13" t="s">
        <v>12</v>
      </c>
      <c r="D41" s="13" t="str">
        <f>"07422281001"</f>
        <v>07422281001</v>
      </c>
      <c r="E41" s="13"/>
      <c r="F41" s="13" t="s">
        <v>429</v>
      </c>
      <c r="G41" s="13" t="s">
        <v>124</v>
      </c>
      <c r="H41" s="13">
        <v>1700</v>
      </c>
      <c r="I41" s="14">
        <v>42394</v>
      </c>
      <c r="J41" s="14">
        <v>42448</v>
      </c>
      <c r="K41" s="7">
        <v>1700</v>
      </c>
      <c r="L41" s="14">
        <v>42391</v>
      </c>
    </row>
    <row r="42" spans="1:12" s="6" customFormat="1" x14ac:dyDescent="0.25">
      <c r="A42" s="13" t="s">
        <v>145</v>
      </c>
      <c r="B42" s="13" t="s">
        <v>338</v>
      </c>
      <c r="C42" s="13" t="s">
        <v>12</v>
      </c>
      <c r="D42" s="13" t="str">
        <f>"09012761004"</f>
        <v>09012761004</v>
      </c>
      <c r="E42" s="13"/>
      <c r="F42" s="13" t="s">
        <v>512</v>
      </c>
      <c r="G42" s="13" t="s">
        <v>123</v>
      </c>
      <c r="H42" s="13"/>
      <c r="I42" s="13"/>
      <c r="J42" s="14"/>
      <c r="K42" s="11"/>
      <c r="L42" s="14">
        <v>42391</v>
      </c>
    </row>
    <row r="43" spans="1:12" s="6" customFormat="1" x14ac:dyDescent="0.25">
      <c r="A43" s="13" t="s">
        <v>145</v>
      </c>
      <c r="B43" s="13" t="s">
        <v>338</v>
      </c>
      <c r="C43" s="13" t="s">
        <v>12</v>
      </c>
      <c r="D43" s="13" t="str">
        <f>"03887591000"</f>
        <v>03887591000</v>
      </c>
      <c r="E43" s="13"/>
      <c r="F43" s="13" t="s">
        <v>559</v>
      </c>
      <c r="G43" s="13" t="s">
        <v>123</v>
      </c>
      <c r="H43" s="13"/>
      <c r="I43" s="13"/>
      <c r="J43" s="14"/>
      <c r="K43" s="7"/>
      <c r="L43" s="14">
        <v>42391</v>
      </c>
    </row>
    <row r="44" spans="1:12" s="6" customFormat="1" x14ac:dyDescent="0.25">
      <c r="A44" s="13" t="s">
        <v>146</v>
      </c>
      <c r="B44" s="13" t="s">
        <v>548</v>
      </c>
      <c r="C44" s="13" t="s">
        <v>1</v>
      </c>
      <c r="D44" s="13" t="str">
        <f>"01320740580"</f>
        <v>01320740580</v>
      </c>
      <c r="E44" s="13"/>
      <c r="F44" s="13" t="s">
        <v>86</v>
      </c>
      <c r="G44" s="13" t="s">
        <v>124</v>
      </c>
      <c r="H44" s="13">
        <v>360</v>
      </c>
      <c r="I44" s="14">
        <v>42424</v>
      </c>
      <c r="J44" s="14">
        <v>42424</v>
      </c>
      <c r="K44" s="11">
        <v>360</v>
      </c>
      <c r="L44" s="14">
        <v>42395</v>
      </c>
    </row>
    <row r="45" spans="1:12" s="6" customFormat="1" x14ac:dyDescent="0.25">
      <c r="A45" s="13" t="s">
        <v>147</v>
      </c>
      <c r="B45" s="13" t="s">
        <v>549</v>
      </c>
      <c r="C45" s="13" t="s">
        <v>1</v>
      </c>
      <c r="D45" s="13" t="str">
        <f>"09209490151"</f>
        <v>09209490151</v>
      </c>
      <c r="E45" s="13"/>
      <c r="F45" s="13" t="s">
        <v>437</v>
      </c>
      <c r="G45" s="13" t="s">
        <v>124</v>
      </c>
      <c r="H45" s="13">
        <v>6000</v>
      </c>
      <c r="I45" s="14">
        <v>42005</v>
      </c>
      <c r="J45" s="14">
        <v>42369</v>
      </c>
      <c r="K45" s="7">
        <v>6000</v>
      </c>
      <c r="L45" s="14">
        <v>42397</v>
      </c>
    </row>
    <row r="46" spans="1:12" s="6" customFormat="1" x14ac:dyDescent="0.25">
      <c r="A46" s="13" t="s">
        <v>148</v>
      </c>
      <c r="B46" s="13" t="s">
        <v>339</v>
      </c>
      <c r="C46" s="13" t="s">
        <v>12</v>
      </c>
      <c r="D46" s="13" t="str">
        <f>"11582010150"</f>
        <v>11582010150</v>
      </c>
      <c r="E46" s="13"/>
      <c r="F46" s="13" t="s">
        <v>58</v>
      </c>
      <c r="G46" s="13" t="s">
        <v>124</v>
      </c>
      <c r="H46" s="13">
        <v>254.05</v>
      </c>
      <c r="I46" s="14">
        <v>42404</v>
      </c>
      <c r="J46" s="14">
        <v>42411</v>
      </c>
      <c r="K46" s="11">
        <v>254.05</v>
      </c>
      <c r="L46" s="14">
        <v>42398</v>
      </c>
    </row>
    <row r="47" spans="1:12" s="6" customFormat="1" x14ac:dyDescent="0.25">
      <c r="A47" s="13" t="s">
        <v>148</v>
      </c>
      <c r="B47" s="13" t="s">
        <v>339</v>
      </c>
      <c r="C47" s="13" t="s">
        <v>12</v>
      </c>
      <c r="D47" s="13" t="str">
        <f>"03351040583"</f>
        <v>03351040583</v>
      </c>
      <c r="E47" s="13"/>
      <c r="F47" s="13" t="s">
        <v>517</v>
      </c>
      <c r="G47" s="13" t="s">
        <v>123</v>
      </c>
      <c r="H47" s="13"/>
      <c r="I47" s="13"/>
      <c r="J47" s="14"/>
      <c r="K47" s="7"/>
      <c r="L47" s="14">
        <v>42398</v>
      </c>
    </row>
    <row r="48" spans="1:12" s="6" customFormat="1" x14ac:dyDescent="0.25">
      <c r="A48" s="13" t="s">
        <v>148</v>
      </c>
      <c r="B48" s="13" t="s">
        <v>339</v>
      </c>
      <c r="C48" s="13" t="s">
        <v>12</v>
      </c>
      <c r="D48" s="13" t="str">
        <f>"04427081007"</f>
        <v>04427081007</v>
      </c>
      <c r="E48" s="13"/>
      <c r="F48" s="13" t="s">
        <v>13</v>
      </c>
      <c r="G48" s="13" t="s">
        <v>123</v>
      </c>
      <c r="H48" s="13"/>
      <c r="I48" s="13"/>
      <c r="J48" s="14"/>
      <c r="K48" s="11"/>
      <c r="L48" s="14">
        <v>42398</v>
      </c>
    </row>
    <row r="49" spans="1:12" s="6" customFormat="1" x14ac:dyDescent="0.25">
      <c r="A49" s="13" t="s">
        <v>149</v>
      </c>
      <c r="B49" s="13" t="s">
        <v>550</v>
      </c>
      <c r="C49" s="13" t="s">
        <v>21</v>
      </c>
      <c r="D49" s="13" t="str">
        <f>"13586031000"</f>
        <v>13586031000</v>
      </c>
      <c r="E49" s="13"/>
      <c r="F49" s="13" t="s">
        <v>438</v>
      </c>
      <c r="G49" s="13" t="s">
        <v>124</v>
      </c>
      <c r="H49" s="13">
        <v>39500</v>
      </c>
      <c r="I49" s="14">
        <v>42479</v>
      </c>
      <c r="J49" s="14">
        <v>42481</v>
      </c>
      <c r="K49" s="7">
        <v>39500</v>
      </c>
      <c r="L49" s="14">
        <v>42401</v>
      </c>
    </row>
    <row r="50" spans="1:12" s="6" customFormat="1" x14ac:dyDescent="0.25">
      <c r="A50" s="13" t="s">
        <v>150</v>
      </c>
      <c r="B50" s="13" t="s">
        <v>551</v>
      </c>
      <c r="C50" s="13" t="s">
        <v>1</v>
      </c>
      <c r="D50" s="13" t="str">
        <f>"02512100989"</f>
        <v>02512100989</v>
      </c>
      <c r="E50" s="13"/>
      <c r="F50" s="13" t="s">
        <v>7</v>
      </c>
      <c r="G50" s="13" t="s">
        <v>124</v>
      </c>
      <c r="H50" s="13">
        <v>800</v>
      </c>
      <c r="I50" s="14">
        <v>42409</v>
      </c>
      <c r="J50" s="14">
        <v>42735</v>
      </c>
      <c r="K50" s="11">
        <v>82.68</v>
      </c>
      <c r="L50" s="14">
        <v>42409</v>
      </c>
    </row>
    <row r="51" spans="1:12" s="6" customFormat="1" x14ac:dyDescent="0.25">
      <c r="A51" s="13" t="s">
        <v>151</v>
      </c>
      <c r="B51" s="13" t="s">
        <v>340</v>
      </c>
      <c r="C51" s="13" t="s">
        <v>1</v>
      </c>
      <c r="D51" s="13" t="str">
        <f>"03165850789"</f>
        <v>03165850789</v>
      </c>
      <c r="E51" s="13"/>
      <c r="F51" s="13" t="s">
        <v>439</v>
      </c>
      <c r="G51" s="13" t="s">
        <v>124</v>
      </c>
      <c r="H51" s="13">
        <v>38000</v>
      </c>
      <c r="I51" s="14">
        <v>42446</v>
      </c>
      <c r="J51" s="14">
        <v>42735</v>
      </c>
      <c r="K51" s="7">
        <v>17600</v>
      </c>
      <c r="L51" s="14">
        <v>42417</v>
      </c>
    </row>
    <row r="52" spans="1:12" s="6" customFormat="1" x14ac:dyDescent="0.25">
      <c r="A52" s="13" t="s">
        <v>152</v>
      </c>
      <c r="B52" s="13" t="s">
        <v>341</v>
      </c>
      <c r="C52" s="13" t="s">
        <v>1</v>
      </c>
      <c r="D52" s="13" t="str">
        <f>"02388810737"</f>
        <v>02388810737</v>
      </c>
      <c r="E52" s="13"/>
      <c r="F52" s="13" t="s">
        <v>440</v>
      </c>
      <c r="G52" s="13" t="s">
        <v>124</v>
      </c>
      <c r="H52" s="13">
        <v>4500</v>
      </c>
      <c r="I52" s="14">
        <v>42418</v>
      </c>
      <c r="J52" s="14">
        <v>42460</v>
      </c>
      <c r="K52" s="11">
        <v>4500</v>
      </c>
      <c r="L52" s="14">
        <v>42418</v>
      </c>
    </row>
    <row r="53" spans="1:12" s="6" customFormat="1" x14ac:dyDescent="0.25">
      <c r="A53" s="13" t="s">
        <v>153</v>
      </c>
      <c r="B53" s="13" t="s">
        <v>11</v>
      </c>
      <c r="C53" s="13" t="s">
        <v>12</v>
      </c>
      <c r="D53" s="13" t="str">
        <f>"07590501008"</f>
        <v>07590501008</v>
      </c>
      <c r="E53" s="13"/>
      <c r="F53" s="13" t="s">
        <v>561</v>
      </c>
      <c r="G53" s="13" t="s">
        <v>124</v>
      </c>
      <c r="H53" s="13">
        <v>360</v>
      </c>
      <c r="I53" s="14">
        <v>42425</v>
      </c>
      <c r="J53" s="14">
        <v>42433</v>
      </c>
      <c r="K53" s="7">
        <v>360</v>
      </c>
      <c r="L53" s="14">
        <v>42425</v>
      </c>
    </row>
    <row r="54" spans="1:12" s="6" customFormat="1" x14ac:dyDescent="0.25">
      <c r="A54" s="13" t="s">
        <v>153</v>
      </c>
      <c r="B54" s="13" t="s">
        <v>11</v>
      </c>
      <c r="C54" s="13" t="s">
        <v>12</v>
      </c>
      <c r="D54" s="13" t="str">
        <f>"03351040583"</f>
        <v>03351040583</v>
      </c>
      <c r="E54" s="13"/>
      <c r="F54" s="13" t="s">
        <v>517</v>
      </c>
      <c r="G54" s="13" t="s">
        <v>123</v>
      </c>
      <c r="H54" s="13"/>
      <c r="I54" s="13"/>
      <c r="J54" s="14"/>
      <c r="K54" s="11"/>
      <c r="L54" s="14">
        <v>42425</v>
      </c>
    </row>
    <row r="55" spans="1:12" s="6" customFormat="1" x14ac:dyDescent="0.25">
      <c r="A55" s="13" t="s">
        <v>154</v>
      </c>
      <c r="B55" s="13" t="s">
        <v>342</v>
      </c>
      <c r="C55" s="13" t="s">
        <v>12</v>
      </c>
      <c r="D55" s="13" t="str">
        <f>"05574831003"</f>
        <v>05574831003</v>
      </c>
      <c r="E55" s="13"/>
      <c r="F55" s="13" t="s">
        <v>29</v>
      </c>
      <c r="G55" s="13" t="s">
        <v>124</v>
      </c>
      <c r="H55" s="13">
        <v>400</v>
      </c>
      <c r="I55" s="14">
        <v>42429</v>
      </c>
      <c r="J55" s="14">
        <v>42436</v>
      </c>
      <c r="K55" s="7">
        <v>400</v>
      </c>
      <c r="L55" s="14">
        <v>42429</v>
      </c>
    </row>
    <row r="56" spans="1:12" s="6" customFormat="1" x14ac:dyDescent="0.25">
      <c r="A56" s="13" t="s">
        <v>154</v>
      </c>
      <c r="B56" s="13" t="s">
        <v>342</v>
      </c>
      <c r="C56" s="13" t="s">
        <v>12</v>
      </c>
      <c r="D56" s="13" t="str">
        <f>"CPPMSM68B01H501Y"</f>
        <v>CPPMSM68B01H501Y</v>
      </c>
      <c r="E56" s="13"/>
      <c r="F56" s="13" t="s">
        <v>515</v>
      </c>
      <c r="G56" s="13" t="s">
        <v>123</v>
      </c>
      <c r="H56" s="13"/>
      <c r="I56" s="13"/>
      <c r="J56" s="14"/>
      <c r="K56" s="11"/>
      <c r="L56" s="14">
        <v>42429</v>
      </c>
    </row>
    <row r="57" spans="1:12" s="6" customFormat="1" x14ac:dyDescent="0.25">
      <c r="A57" s="13" t="s">
        <v>155</v>
      </c>
      <c r="B57" s="13" t="s">
        <v>552</v>
      </c>
      <c r="C57" s="13" t="s">
        <v>1</v>
      </c>
      <c r="D57" s="13" t="str">
        <f>"02313821007"</f>
        <v>02313821007</v>
      </c>
      <c r="E57" s="13"/>
      <c r="F57" s="13" t="s">
        <v>432</v>
      </c>
      <c r="G57" s="13" t="s">
        <v>124</v>
      </c>
      <c r="H57" s="13">
        <v>22155</v>
      </c>
      <c r="I57" s="14">
        <v>42370</v>
      </c>
      <c r="J57" s="14">
        <v>42735</v>
      </c>
      <c r="K57" s="7">
        <v>12277.9</v>
      </c>
      <c r="L57" s="14">
        <v>42430</v>
      </c>
    </row>
    <row r="58" spans="1:12" s="6" customFormat="1" x14ac:dyDescent="0.25">
      <c r="A58" s="13" t="s">
        <v>156</v>
      </c>
      <c r="B58" s="13" t="s">
        <v>343</v>
      </c>
      <c r="C58" s="13" t="s">
        <v>21</v>
      </c>
      <c r="D58" s="13" t="str">
        <f>"03131990370"</f>
        <v>03131990370</v>
      </c>
      <c r="E58" s="13"/>
      <c r="F58" s="13" t="s">
        <v>441</v>
      </c>
      <c r="G58" s="13" t="s">
        <v>124</v>
      </c>
      <c r="H58" s="13">
        <v>27398</v>
      </c>
      <c r="I58" s="14">
        <v>42459</v>
      </c>
      <c r="J58" s="14">
        <v>42735</v>
      </c>
      <c r="K58" s="11">
        <v>22344</v>
      </c>
      <c r="L58" s="14">
        <v>42430</v>
      </c>
    </row>
    <row r="59" spans="1:12" s="6" customFormat="1" x14ac:dyDescent="0.25">
      <c r="A59" s="13" t="s">
        <v>157</v>
      </c>
      <c r="B59" s="13" t="s">
        <v>344</v>
      </c>
      <c r="C59" s="13" t="s">
        <v>12</v>
      </c>
      <c r="D59" s="13" t="str">
        <f>"04427081007"</f>
        <v>04427081007</v>
      </c>
      <c r="E59" s="13"/>
      <c r="F59" s="13" t="s">
        <v>13</v>
      </c>
      <c r="G59" s="13" t="s">
        <v>124</v>
      </c>
      <c r="H59" s="13">
        <v>297.7</v>
      </c>
      <c r="I59" s="14">
        <v>42447</v>
      </c>
      <c r="J59" s="14">
        <v>42460</v>
      </c>
      <c r="K59" s="7">
        <v>297.7</v>
      </c>
      <c r="L59" s="14">
        <v>42439</v>
      </c>
    </row>
    <row r="60" spans="1:12" s="6" customFormat="1" x14ac:dyDescent="0.25">
      <c r="A60" s="13" t="s">
        <v>157</v>
      </c>
      <c r="B60" s="13" t="s">
        <v>344</v>
      </c>
      <c r="C60" s="13" t="s">
        <v>12</v>
      </c>
      <c r="D60" s="13" t="str">
        <f>"03351040583"</f>
        <v>03351040583</v>
      </c>
      <c r="E60" s="13"/>
      <c r="F60" s="13" t="s">
        <v>517</v>
      </c>
      <c r="G60" s="13" t="s">
        <v>123</v>
      </c>
      <c r="H60" s="13"/>
      <c r="I60" s="13"/>
      <c r="J60" s="14"/>
      <c r="K60" s="11"/>
      <c r="L60" s="14">
        <v>42439</v>
      </c>
    </row>
    <row r="61" spans="1:12" s="6" customFormat="1" x14ac:dyDescent="0.25">
      <c r="A61" s="13" t="s">
        <v>157</v>
      </c>
      <c r="B61" s="13" t="s">
        <v>344</v>
      </c>
      <c r="C61" s="13" t="s">
        <v>12</v>
      </c>
      <c r="D61" s="13" t="str">
        <f>"07590501008"</f>
        <v>07590501008</v>
      </c>
      <c r="E61" s="13"/>
      <c r="F61" s="13" t="s">
        <v>561</v>
      </c>
      <c r="G61" s="13" t="s">
        <v>123</v>
      </c>
      <c r="H61" s="13"/>
      <c r="I61" s="13"/>
      <c r="J61" s="14"/>
      <c r="K61" s="7"/>
      <c r="L61" s="14">
        <v>42439</v>
      </c>
    </row>
    <row r="62" spans="1:12" s="6" customFormat="1" x14ac:dyDescent="0.25">
      <c r="A62" s="13" t="s">
        <v>157</v>
      </c>
      <c r="B62" s="13" t="s">
        <v>344</v>
      </c>
      <c r="C62" s="13" t="s">
        <v>12</v>
      </c>
      <c r="D62" s="13" t="str">
        <f>"11582010150"</f>
        <v>11582010150</v>
      </c>
      <c r="E62" s="13"/>
      <c r="F62" s="13" t="s">
        <v>58</v>
      </c>
      <c r="G62" s="13" t="s">
        <v>123</v>
      </c>
      <c r="H62" s="13"/>
      <c r="I62" s="13"/>
      <c r="J62" s="14"/>
      <c r="K62" s="11"/>
      <c r="L62" s="14">
        <v>42439</v>
      </c>
    </row>
    <row r="63" spans="1:12" s="6" customFormat="1" x14ac:dyDescent="0.25">
      <c r="A63" s="13" t="s">
        <v>158</v>
      </c>
      <c r="B63" s="13" t="s">
        <v>345</v>
      </c>
      <c r="C63" s="13" t="s">
        <v>37</v>
      </c>
      <c r="D63" s="13" t="str">
        <f>"01241770997"</f>
        <v>01241770997</v>
      </c>
      <c r="E63" s="13"/>
      <c r="F63" s="13" t="s">
        <v>82</v>
      </c>
      <c r="G63" s="13" t="s">
        <v>124</v>
      </c>
      <c r="H63" s="13">
        <v>39830</v>
      </c>
      <c r="I63" s="14">
        <v>42453</v>
      </c>
      <c r="J63" s="14">
        <v>42735</v>
      </c>
      <c r="K63" s="7">
        <v>39830</v>
      </c>
      <c r="L63" s="14">
        <v>42453</v>
      </c>
    </row>
    <row r="64" spans="1:12" s="6" customFormat="1" x14ac:dyDescent="0.25">
      <c r="A64" s="13" t="s">
        <v>159</v>
      </c>
      <c r="B64" s="13" t="s">
        <v>346</v>
      </c>
      <c r="C64" s="13" t="s">
        <v>21</v>
      </c>
      <c r="D64" s="13" t="str">
        <f>"08517850155"</f>
        <v>08517850155</v>
      </c>
      <c r="E64" s="13"/>
      <c r="F64" s="13" t="s">
        <v>43</v>
      </c>
      <c r="G64" s="13" t="s">
        <v>124</v>
      </c>
      <c r="H64" s="13">
        <v>7530</v>
      </c>
      <c r="I64" s="14">
        <v>42461</v>
      </c>
      <c r="J64" s="14">
        <v>42825</v>
      </c>
      <c r="K64" s="11">
        <v>3080</v>
      </c>
      <c r="L64" s="14">
        <v>42459</v>
      </c>
    </row>
    <row r="65" spans="1:12" s="6" customFormat="1" x14ac:dyDescent="0.25">
      <c r="A65" s="13" t="s">
        <v>160</v>
      </c>
      <c r="B65" s="13" t="s">
        <v>347</v>
      </c>
      <c r="C65" s="13" t="s">
        <v>1</v>
      </c>
      <c r="D65" s="13" t="str">
        <f>"02593930593"</f>
        <v>02593930593</v>
      </c>
      <c r="E65" s="13"/>
      <c r="F65" s="13" t="s">
        <v>442</v>
      </c>
      <c r="G65" s="13" t="s">
        <v>124</v>
      </c>
      <c r="H65" s="13">
        <v>18500</v>
      </c>
      <c r="I65" s="14">
        <v>42464</v>
      </c>
      <c r="J65" s="14">
        <v>42766</v>
      </c>
      <c r="K65" s="7">
        <v>13950.8</v>
      </c>
      <c r="L65" s="14">
        <v>42464</v>
      </c>
    </row>
    <row r="66" spans="1:12" s="6" customFormat="1" x14ac:dyDescent="0.25">
      <c r="A66" s="13" t="s">
        <v>161</v>
      </c>
      <c r="B66" s="13" t="s">
        <v>348</v>
      </c>
      <c r="C66" s="13" t="s">
        <v>21</v>
      </c>
      <c r="D66" s="13" t="str">
        <f>"07945211006"</f>
        <v>07945211006</v>
      </c>
      <c r="E66" s="13"/>
      <c r="F66" s="13" t="s">
        <v>51</v>
      </c>
      <c r="G66" s="13" t="s">
        <v>124</v>
      </c>
      <c r="H66" s="13">
        <v>1200</v>
      </c>
      <c r="I66" s="14">
        <v>42461</v>
      </c>
      <c r="J66" s="14">
        <v>42735</v>
      </c>
      <c r="K66" s="11">
        <v>1200</v>
      </c>
      <c r="L66" s="14">
        <v>42468</v>
      </c>
    </row>
    <row r="67" spans="1:12" s="6" customFormat="1" x14ac:dyDescent="0.25">
      <c r="A67" s="13" t="s">
        <v>162</v>
      </c>
      <c r="B67" s="13" t="s">
        <v>349</v>
      </c>
      <c r="C67" s="13" t="s">
        <v>12</v>
      </c>
      <c r="D67" s="13" t="str">
        <f>"04477501003"</f>
        <v>04477501003</v>
      </c>
      <c r="E67" s="13"/>
      <c r="F67" s="13" t="s">
        <v>443</v>
      </c>
      <c r="G67" s="13" t="s">
        <v>124</v>
      </c>
      <c r="H67" s="13">
        <v>1800</v>
      </c>
      <c r="I67" s="14">
        <v>42472</v>
      </c>
      <c r="J67" s="14">
        <v>42478</v>
      </c>
      <c r="K67" s="7">
        <v>1930</v>
      </c>
      <c r="L67" s="14">
        <v>42472</v>
      </c>
    </row>
    <row r="68" spans="1:12" s="6" customFormat="1" x14ac:dyDescent="0.25">
      <c r="A68" s="13" t="s">
        <v>162</v>
      </c>
      <c r="B68" s="13" t="s">
        <v>349</v>
      </c>
      <c r="C68" s="13" t="s">
        <v>12</v>
      </c>
      <c r="D68" s="13" t="str">
        <f>"00523781007"</f>
        <v>00523781007</v>
      </c>
      <c r="E68" s="13"/>
      <c r="F68" s="13" t="s">
        <v>55</v>
      </c>
      <c r="G68" s="13" t="s">
        <v>123</v>
      </c>
      <c r="H68" s="13"/>
      <c r="I68" s="13"/>
      <c r="J68" s="14"/>
      <c r="K68" s="11"/>
      <c r="L68" s="14">
        <v>42472</v>
      </c>
    </row>
    <row r="69" spans="1:12" s="6" customFormat="1" x14ac:dyDescent="0.25">
      <c r="A69" s="13" t="s">
        <v>162</v>
      </c>
      <c r="B69" s="13" t="s">
        <v>349</v>
      </c>
      <c r="C69" s="13" t="s">
        <v>12</v>
      </c>
      <c r="D69" s="13" t="str">
        <f>"00122460793"</f>
        <v>00122460793</v>
      </c>
      <c r="E69" s="13"/>
      <c r="F69" s="13" t="s">
        <v>518</v>
      </c>
      <c r="G69" s="13" t="s">
        <v>123</v>
      </c>
      <c r="H69" s="13"/>
      <c r="I69" s="13"/>
      <c r="J69" s="14"/>
      <c r="K69" s="7"/>
      <c r="L69" s="14">
        <v>42472</v>
      </c>
    </row>
    <row r="70" spans="1:12" s="6" customFormat="1" x14ac:dyDescent="0.25">
      <c r="A70" s="13" t="s">
        <v>163</v>
      </c>
      <c r="B70" s="13" t="s">
        <v>350</v>
      </c>
      <c r="C70" s="13" t="s">
        <v>1</v>
      </c>
      <c r="D70" s="13" t="str">
        <f>"04338251004"</f>
        <v>04338251004</v>
      </c>
      <c r="E70" s="13"/>
      <c r="F70" s="13" t="s">
        <v>62</v>
      </c>
      <c r="G70" s="13" t="s">
        <v>124</v>
      </c>
      <c r="H70" s="13">
        <v>1024</v>
      </c>
      <c r="I70" s="14">
        <v>42474</v>
      </c>
      <c r="J70" s="14">
        <v>42474</v>
      </c>
      <c r="K70" s="11">
        <v>0</v>
      </c>
      <c r="L70" s="14">
        <v>42472</v>
      </c>
    </row>
    <row r="71" spans="1:12" s="6" customFormat="1" x14ac:dyDescent="0.25">
      <c r="A71" s="13" t="s">
        <v>164</v>
      </c>
      <c r="B71" s="13" t="s">
        <v>351</v>
      </c>
      <c r="C71" s="13" t="s">
        <v>12</v>
      </c>
      <c r="D71" s="13" t="str">
        <f>"06388420728"</f>
        <v>06388420728</v>
      </c>
      <c r="E71" s="13"/>
      <c r="F71" s="13" t="s">
        <v>444</v>
      </c>
      <c r="G71" s="13" t="s">
        <v>124</v>
      </c>
      <c r="H71" s="13">
        <v>15180</v>
      </c>
      <c r="I71" s="14">
        <v>42472</v>
      </c>
      <c r="J71" s="14">
        <v>42582</v>
      </c>
      <c r="K71" s="7">
        <v>7106</v>
      </c>
      <c r="L71" s="14">
        <v>42472</v>
      </c>
    </row>
    <row r="72" spans="1:12" s="6" customFormat="1" x14ac:dyDescent="0.25">
      <c r="A72" s="13" t="s">
        <v>164</v>
      </c>
      <c r="B72" s="13" t="s">
        <v>351</v>
      </c>
      <c r="C72" s="13" t="s">
        <v>12</v>
      </c>
      <c r="D72" s="13" t="str">
        <f>"01452501008"</f>
        <v>01452501008</v>
      </c>
      <c r="E72" s="13"/>
      <c r="F72" s="13" t="s">
        <v>519</v>
      </c>
      <c r="G72" s="13" t="s">
        <v>123</v>
      </c>
      <c r="H72" s="13"/>
      <c r="I72" s="13"/>
      <c r="J72" s="14"/>
      <c r="K72" s="11"/>
      <c r="L72" s="14">
        <v>42472</v>
      </c>
    </row>
    <row r="73" spans="1:12" s="6" customFormat="1" x14ac:dyDescent="0.25">
      <c r="A73" s="13" t="s">
        <v>164</v>
      </c>
      <c r="B73" s="13" t="s">
        <v>351</v>
      </c>
      <c r="C73" s="13" t="s">
        <v>12</v>
      </c>
      <c r="D73" s="13" t="str">
        <f>"05820070588"</f>
        <v>05820070588</v>
      </c>
      <c r="E73" s="13"/>
      <c r="F73" s="13" t="s">
        <v>520</v>
      </c>
      <c r="G73" s="13" t="s">
        <v>123</v>
      </c>
      <c r="H73" s="13"/>
      <c r="I73" s="13"/>
      <c r="J73" s="14"/>
      <c r="K73" s="7"/>
      <c r="L73" s="14">
        <v>42472</v>
      </c>
    </row>
    <row r="74" spans="1:12" s="6" customFormat="1" x14ac:dyDescent="0.25">
      <c r="A74" s="13" t="s">
        <v>164</v>
      </c>
      <c r="B74" s="13" t="s">
        <v>351</v>
      </c>
      <c r="C74" s="13" t="s">
        <v>12</v>
      </c>
      <c r="D74" s="13" t="str">
        <f>"02067210696"</f>
        <v>02067210696</v>
      </c>
      <c r="E74" s="13"/>
      <c r="F74" s="13" t="s">
        <v>521</v>
      </c>
      <c r="G74" s="13" t="s">
        <v>123</v>
      </c>
      <c r="H74" s="13"/>
      <c r="I74" s="13"/>
      <c r="J74" s="14"/>
      <c r="K74" s="11"/>
      <c r="L74" s="14">
        <v>42472</v>
      </c>
    </row>
    <row r="75" spans="1:12" s="6" customFormat="1" x14ac:dyDescent="0.25">
      <c r="A75" s="13" t="s">
        <v>164</v>
      </c>
      <c r="B75" s="13" t="s">
        <v>351</v>
      </c>
      <c r="C75" s="13" t="s">
        <v>12</v>
      </c>
      <c r="D75" s="13" t="str">
        <f>"01792020743"</f>
        <v>01792020743</v>
      </c>
      <c r="E75" s="13"/>
      <c r="F75" s="13" t="s">
        <v>522</v>
      </c>
      <c r="G75" s="13" t="s">
        <v>123</v>
      </c>
      <c r="H75" s="13"/>
      <c r="I75" s="13"/>
      <c r="J75" s="14"/>
      <c r="K75" s="7"/>
      <c r="L75" s="14">
        <v>42472</v>
      </c>
    </row>
    <row r="76" spans="1:12" s="6" customFormat="1" x14ac:dyDescent="0.25">
      <c r="A76" s="13" t="s">
        <v>165</v>
      </c>
      <c r="B76" s="13" t="s">
        <v>352</v>
      </c>
      <c r="C76" s="13" t="s">
        <v>21</v>
      </c>
      <c r="D76" s="13" t="str">
        <f>"02313821007"</f>
        <v>02313821007</v>
      </c>
      <c r="E76" s="13"/>
      <c r="F76" s="13" t="s">
        <v>432</v>
      </c>
      <c r="G76" s="13" t="s">
        <v>124</v>
      </c>
      <c r="H76" s="13">
        <v>4516</v>
      </c>
      <c r="I76" s="14">
        <v>42430</v>
      </c>
      <c r="J76" s="14">
        <v>42795</v>
      </c>
      <c r="K76" s="11">
        <v>4500</v>
      </c>
      <c r="L76" s="14">
        <v>42475</v>
      </c>
    </row>
    <row r="77" spans="1:12" s="6" customFormat="1" x14ac:dyDescent="0.25">
      <c r="A77" s="13" t="s">
        <v>166</v>
      </c>
      <c r="B77" s="13" t="s">
        <v>353</v>
      </c>
      <c r="C77" s="13" t="s">
        <v>12</v>
      </c>
      <c r="D77" s="13" t="str">
        <f>"00723460630"</f>
        <v>00723460630</v>
      </c>
      <c r="E77" s="13"/>
      <c r="F77" s="13" t="s">
        <v>445</v>
      </c>
      <c r="G77" s="13" t="s">
        <v>124</v>
      </c>
      <c r="H77" s="13">
        <v>9384</v>
      </c>
      <c r="I77" s="14">
        <v>42548</v>
      </c>
      <c r="J77" s="14">
        <v>42582</v>
      </c>
      <c r="K77" s="7">
        <v>0</v>
      </c>
      <c r="L77" s="14">
        <v>42480</v>
      </c>
    </row>
    <row r="78" spans="1:12" s="6" customFormat="1" x14ac:dyDescent="0.25">
      <c r="A78" s="13" t="s">
        <v>166</v>
      </c>
      <c r="B78" s="13" t="s">
        <v>353</v>
      </c>
      <c r="C78" s="13" t="s">
        <v>12</v>
      </c>
      <c r="D78" s="13" t="str">
        <f>"06496910586"</f>
        <v>06496910586</v>
      </c>
      <c r="E78" s="13"/>
      <c r="F78" s="13" t="s">
        <v>523</v>
      </c>
      <c r="G78" s="13" t="s">
        <v>123</v>
      </c>
      <c r="H78" s="13"/>
      <c r="I78" s="13"/>
      <c r="J78" s="14"/>
      <c r="K78" s="11"/>
      <c r="L78" s="14">
        <v>42480</v>
      </c>
    </row>
    <row r="79" spans="1:12" s="6" customFormat="1" x14ac:dyDescent="0.25">
      <c r="A79" s="13" t="s">
        <v>166</v>
      </c>
      <c r="B79" s="13" t="s">
        <v>353</v>
      </c>
      <c r="C79" s="13" t="s">
        <v>12</v>
      </c>
      <c r="D79" s="13" t="str">
        <f>"00523781007"</f>
        <v>00523781007</v>
      </c>
      <c r="E79" s="13"/>
      <c r="F79" s="13" t="s">
        <v>55</v>
      </c>
      <c r="G79" s="13" t="s">
        <v>123</v>
      </c>
      <c r="H79" s="13"/>
      <c r="I79" s="13"/>
      <c r="J79" s="14"/>
      <c r="K79" s="7"/>
      <c r="L79" s="14">
        <v>42480</v>
      </c>
    </row>
    <row r="80" spans="1:12" s="6" customFormat="1" x14ac:dyDescent="0.25">
      <c r="A80" s="13" t="s">
        <v>166</v>
      </c>
      <c r="B80" s="13" t="s">
        <v>353</v>
      </c>
      <c r="C80" s="13" t="s">
        <v>12</v>
      </c>
      <c r="D80" s="13" t="str">
        <f>"00122460793"</f>
        <v>00122460793</v>
      </c>
      <c r="E80" s="13"/>
      <c r="F80" s="13" t="s">
        <v>518</v>
      </c>
      <c r="G80" s="13" t="s">
        <v>123</v>
      </c>
      <c r="H80" s="13"/>
      <c r="I80" s="13"/>
      <c r="J80" s="14"/>
      <c r="K80" s="11"/>
      <c r="L80" s="14">
        <v>42480</v>
      </c>
    </row>
    <row r="81" spans="1:12" s="6" customFormat="1" x14ac:dyDescent="0.25">
      <c r="A81" s="13" t="s">
        <v>167</v>
      </c>
      <c r="B81" s="13" t="s">
        <v>354</v>
      </c>
      <c r="C81" s="13" t="s">
        <v>21</v>
      </c>
      <c r="D81" s="13" t="str">
        <f>"00310180351"</f>
        <v>00310180351</v>
      </c>
      <c r="E81" s="13"/>
      <c r="F81" s="13" t="s">
        <v>446</v>
      </c>
      <c r="G81" s="13" t="s">
        <v>124</v>
      </c>
      <c r="H81" s="13">
        <v>122.85</v>
      </c>
      <c r="I81" s="14">
        <v>42401</v>
      </c>
      <c r="J81" s="14">
        <v>42429</v>
      </c>
      <c r="K81" s="7">
        <v>122.85</v>
      </c>
      <c r="L81" s="14">
        <v>42482</v>
      </c>
    </row>
    <row r="82" spans="1:12" s="6" customFormat="1" x14ac:dyDescent="0.25">
      <c r="A82" s="13" t="s">
        <v>168</v>
      </c>
      <c r="B82" s="13" t="s">
        <v>355</v>
      </c>
      <c r="C82" s="13" t="s">
        <v>12</v>
      </c>
      <c r="D82" s="13" t="str">
        <f>"08195090587"</f>
        <v>08195090587</v>
      </c>
      <c r="E82" s="13"/>
      <c r="F82" s="13" t="s">
        <v>34</v>
      </c>
      <c r="G82" s="13" t="s">
        <v>124</v>
      </c>
      <c r="H82" s="13">
        <v>5000</v>
      </c>
      <c r="I82" s="14">
        <v>42489</v>
      </c>
      <c r="J82" s="14">
        <v>42735</v>
      </c>
      <c r="K82" s="11">
        <v>915.7</v>
      </c>
      <c r="L82" s="14">
        <v>42489</v>
      </c>
    </row>
    <row r="83" spans="1:12" s="6" customFormat="1" x14ac:dyDescent="0.25">
      <c r="A83" s="13" t="s">
        <v>169</v>
      </c>
      <c r="B83" s="13" t="s">
        <v>0</v>
      </c>
      <c r="C83" s="13" t="s">
        <v>1</v>
      </c>
      <c r="D83" s="13" t="str">
        <f>"VVNDNL70A30H501X"</f>
        <v>VVNDNL70A30H501X</v>
      </c>
      <c r="E83" s="13"/>
      <c r="F83" s="13" t="s">
        <v>2</v>
      </c>
      <c r="G83" s="13" t="s">
        <v>124</v>
      </c>
      <c r="H83" s="13">
        <v>15000</v>
      </c>
      <c r="I83" s="14">
        <v>42370</v>
      </c>
      <c r="J83" s="14">
        <v>42735</v>
      </c>
      <c r="K83" s="7">
        <v>7400</v>
      </c>
      <c r="L83" s="14">
        <v>42496</v>
      </c>
    </row>
    <row r="84" spans="1:12" s="6" customFormat="1" x14ac:dyDescent="0.25">
      <c r="A84" s="13" t="s">
        <v>170</v>
      </c>
      <c r="B84" s="13" t="s">
        <v>356</v>
      </c>
      <c r="C84" s="13" t="s">
        <v>1</v>
      </c>
      <c r="D84" s="13" t="str">
        <f>"09973101000"</f>
        <v>09973101000</v>
      </c>
      <c r="E84" s="13"/>
      <c r="F84" s="13" t="s">
        <v>15</v>
      </c>
      <c r="G84" s="13" t="s">
        <v>124</v>
      </c>
      <c r="H84" s="13">
        <v>629.5</v>
      </c>
      <c r="I84" s="14">
        <v>42499</v>
      </c>
      <c r="J84" s="14">
        <v>42517</v>
      </c>
      <c r="K84" s="11">
        <v>179.5</v>
      </c>
      <c r="L84" s="14">
        <v>42499</v>
      </c>
    </row>
    <row r="85" spans="1:12" s="6" customFormat="1" x14ac:dyDescent="0.25">
      <c r="A85" s="13" t="s">
        <v>171</v>
      </c>
      <c r="B85" s="13" t="s">
        <v>357</v>
      </c>
      <c r="C85" s="13" t="s">
        <v>12</v>
      </c>
      <c r="D85" s="13" t="str">
        <f>"07590501008"</f>
        <v>07590501008</v>
      </c>
      <c r="E85" s="13"/>
      <c r="F85" s="13" t="s">
        <v>561</v>
      </c>
      <c r="G85" s="13" t="s">
        <v>124</v>
      </c>
      <c r="H85" s="13">
        <v>352.5</v>
      </c>
      <c r="I85" s="14">
        <v>42506</v>
      </c>
      <c r="J85" s="14">
        <v>42510</v>
      </c>
      <c r="K85" s="7">
        <v>352.5</v>
      </c>
      <c r="L85" s="14">
        <v>42499</v>
      </c>
    </row>
    <row r="86" spans="1:12" s="6" customFormat="1" x14ac:dyDescent="0.25">
      <c r="A86" s="13" t="s">
        <v>171</v>
      </c>
      <c r="B86" s="13" t="s">
        <v>357</v>
      </c>
      <c r="C86" s="13" t="s">
        <v>12</v>
      </c>
      <c r="D86" s="13" t="str">
        <f>"01187151004"</f>
        <v>01187151004</v>
      </c>
      <c r="E86" s="13"/>
      <c r="F86" s="13" t="s">
        <v>524</v>
      </c>
      <c r="G86" s="13" t="s">
        <v>123</v>
      </c>
      <c r="H86" s="13"/>
      <c r="I86" s="13"/>
      <c r="J86" s="14"/>
      <c r="K86" s="11"/>
      <c r="L86" s="14">
        <v>42499</v>
      </c>
    </row>
    <row r="87" spans="1:12" s="6" customFormat="1" x14ac:dyDescent="0.25">
      <c r="A87" s="13" t="s">
        <v>171</v>
      </c>
      <c r="B87" s="13" t="s">
        <v>357</v>
      </c>
      <c r="C87" s="13" t="s">
        <v>12</v>
      </c>
      <c r="D87" s="13" t="str">
        <f>"MSSMLE78S15E625X"</f>
        <v>MSSMLE78S15E625X</v>
      </c>
      <c r="E87" s="13"/>
      <c r="F87" s="13" t="s">
        <v>525</v>
      </c>
      <c r="G87" s="13" t="s">
        <v>123</v>
      </c>
      <c r="H87" s="13"/>
      <c r="I87" s="13"/>
      <c r="J87" s="14"/>
      <c r="K87" s="7"/>
      <c r="L87" s="14">
        <v>42499</v>
      </c>
    </row>
    <row r="88" spans="1:12" s="6" customFormat="1" x14ac:dyDescent="0.25">
      <c r="A88" s="13" t="s">
        <v>171</v>
      </c>
      <c r="B88" s="13" t="s">
        <v>357</v>
      </c>
      <c r="C88" s="13" t="s">
        <v>12</v>
      </c>
      <c r="D88" s="13" t="str">
        <f>"11582010150"</f>
        <v>11582010150</v>
      </c>
      <c r="E88" s="13"/>
      <c r="F88" s="13" t="s">
        <v>58</v>
      </c>
      <c r="G88" s="13" t="s">
        <v>123</v>
      </c>
      <c r="H88" s="13"/>
      <c r="I88" s="13"/>
      <c r="J88" s="14"/>
      <c r="K88" s="11"/>
      <c r="L88" s="14">
        <v>42499</v>
      </c>
    </row>
    <row r="89" spans="1:12" s="6" customFormat="1" x14ac:dyDescent="0.25">
      <c r="A89" s="13" t="s">
        <v>171</v>
      </c>
      <c r="B89" s="13" t="s">
        <v>357</v>
      </c>
      <c r="C89" s="13" t="s">
        <v>12</v>
      </c>
      <c r="D89" s="13" t="str">
        <f>"00297600454"</f>
        <v>00297600454</v>
      </c>
      <c r="E89" s="13"/>
      <c r="F89" s="13" t="s">
        <v>526</v>
      </c>
      <c r="G89" s="13" t="s">
        <v>123</v>
      </c>
      <c r="H89" s="13"/>
      <c r="I89" s="13"/>
      <c r="J89" s="14"/>
      <c r="K89" s="7"/>
      <c r="L89" s="14">
        <v>42499</v>
      </c>
    </row>
    <row r="90" spans="1:12" s="6" customFormat="1" x14ac:dyDescent="0.25">
      <c r="A90" s="13" t="s">
        <v>172</v>
      </c>
      <c r="B90" s="13" t="s">
        <v>553</v>
      </c>
      <c r="C90" s="13" t="s">
        <v>1</v>
      </c>
      <c r="D90" s="13" t="str">
        <f>"04408300285"</f>
        <v>04408300285</v>
      </c>
      <c r="E90" s="13"/>
      <c r="F90" s="13" t="s">
        <v>447</v>
      </c>
      <c r="G90" s="13" t="s">
        <v>124</v>
      </c>
      <c r="H90" s="13">
        <v>1509.6</v>
      </c>
      <c r="I90" s="14">
        <v>42370</v>
      </c>
      <c r="J90" s="14">
        <v>42735</v>
      </c>
      <c r="K90" s="11">
        <v>754.8</v>
      </c>
      <c r="L90" s="14">
        <v>42506</v>
      </c>
    </row>
    <row r="91" spans="1:12" s="6" customFormat="1" x14ac:dyDescent="0.25">
      <c r="A91" s="13" t="s">
        <v>173</v>
      </c>
      <c r="B91" s="13" t="s">
        <v>0</v>
      </c>
      <c r="C91" s="13" t="s">
        <v>1</v>
      </c>
      <c r="D91" s="13" t="str">
        <f>"05498901007"</f>
        <v>05498901007</v>
      </c>
      <c r="E91" s="13"/>
      <c r="F91" s="13" t="s">
        <v>448</v>
      </c>
      <c r="G91" s="13" t="s">
        <v>124</v>
      </c>
      <c r="H91" s="13">
        <v>405</v>
      </c>
      <c r="I91" s="14">
        <v>42510</v>
      </c>
      <c r="J91" s="14">
        <v>42511</v>
      </c>
      <c r="K91" s="7">
        <v>436.87</v>
      </c>
      <c r="L91" s="14">
        <v>42508</v>
      </c>
    </row>
    <row r="92" spans="1:12" s="6" customFormat="1" x14ac:dyDescent="0.25">
      <c r="A92" s="13" t="s">
        <v>174</v>
      </c>
      <c r="B92" s="13" t="s">
        <v>0</v>
      </c>
      <c r="C92" s="13" t="s">
        <v>1</v>
      </c>
      <c r="D92" s="13" t="str">
        <f>"02233820543"</f>
        <v>02233820543</v>
      </c>
      <c r="E92" s="13"/>
      <c r="F92" s="13" t="s">
        <v>449</v>
      </c>
      <c r="G92" s="13" t="s">
        <v>124</v>
      </c>
      <c r="H92" s="13">
        <v>9440</v>
      </c>
      <c r="I92" s="14">
        <v>42510</v>
      </c>
      <c r="J92" s="14">
        <v>42511</v>
      </c>
      <c r="K92" s="11">
        <v>9440</v>
      </c>
      <c r="L92" s="14">
        <v>42508</v>
      </c>
    </row>
    <row r="93" spans="1:12" s="6" customFormat="1" x14ac:dyDescent="0.25">
      <c r="A93" s="13" t="s">
        <v>175</v>
      </c>
      <c r="B93" s="13" t="s">
        <v>358</v>
      </c>
      <c r="C93" s="13" t="s">
        <v>21</v>
      </c>
      <c r="D93" s="13" t="str">
        <f>"09288500961"</f>
        <v>09288500961</v>
      </c>
      <c r="E93" s="13"/>
      <c r="F93" s="13" t="s">
        <v>450</v>
      </c>
      <c r="G93" s="13" t="s">
        <v>124</v>
      </c>
      <c r="H93" s="13">
        <v>1068</v>
      </c>
      <c r="I93" s="14">
        <v>42516</v>
      </c>
      <c r="J93" s="14">
        <v>42880</v>
      </c>
      <c r="K93" s="7">
        <v>1068</v>
      </c>
      <c r="L93" s="14">
        <v>42509</v>
      </c>
    </row>
    <row r="94" spans="1:12" s="6" customFormat="1" x14ac:dyDescent="0.25">
      <c r="A94" s="13" t="s">
        <v>176</v>
      </c>
      <c r="B94" s="13" t="s">
        <v>359</v>
      </c>
      <c r="C94" s="13" t="s">
        <v>21</v>
      </c>
      <c r="D94" s="13" t="str">
        <f>"97425540156"</f>
        <v>97425540156</v>
      </c>
      <c r="E94" s="13"/>
      <c r="F94" s="13" t="s">
        <v>451</v>
      </c>
      <c r="G94" s="13" t="s">
        <v>124</v>
      </c>
      <c r="H94" s="13">
        <v>4000</v>
      </c>
      <c r="I94" s="14">
        <v>42529</v>
      </c>
      <c r="J94" s="14">
        <v>42674</v>
      </c>
      <c r="K94" s="11">
        <v>4000</v>
      </c>
      <c r="L94" s="14">
        <v>42510</v>
      </c>
    </row>
    <row r="95" spans="1:12" s="6" customFormat="1" x14ac:dyDescent="0.25">
      <c r="A95" s="13" t="s">
        <v>177</v>
      </c>
      <c r="B95" s="13" t="s">
        <v>554</v>
      </c>
      <c r="C95" s="13" t="s">
        <v>1</v>
      </c>
      <c r="D95" s="13" t="str">
        <f>"09973101000"</f>
        <v>09973101000</v>
      </c>
      <c r="E95" s="13"/>
      <c r="F95" s="13" t="s">
        <v>15</v>
      </c>
      <c r="G95" s="13" t="s">
        <v>124</v>
      </c>
      <c r="H95" s="13">
        <v>540</v>
      </c>
      <c r="I95" s="14">
        <v>42522</v>
      </c>
      <c r="J95" s="14">
        <v>42735</v>
      </c>
      <c r="K95" s="7">
        <v>0</v>
      </c>
      <c r="L95" s="14">
        <v>42515</v>
      </c>
    </row>
    <row r="96" spans="1:12" s="6" customFormat="1" x14ac:dyDescent="0.25">
      <c r="A96" s="13" t="s">
        <v>178</v>
      </c>
      <c r="B96" s="13" t="s">
        <v>360</v>
      </c>
      <c r="C96" s="13" t="s">
        <v>1</v>
      </c>
      <c r="D96" s="13" t="str">
        <f>"07552810587"</f>
        <v>07552810587</v>
      </c>
      <c r="E96" s="13"/>
      <c r="F96" s="13" t="s">
        <v>430</v>
      </c>
      <c r="G96" s="13" t="s">
        <v>124</v>
      </c>
      <c r="H96" s="13">
        <v>5125</v>
      </c>
      <c r="I96" s="14">
        <v>42522</v>
      </c>
      <c r="J96" s="14">
        <v>42704</v>
      </c>
      <c r="K96" s="11">
        <v>0</v>
      </c>
      <c r="L96" s="14">
        <v>42517</v>
      </c>
    </row>
    <row r="97" spans="1:12" s="6" customFormat="1" x14ac:dyDescent="0.25">
      <c r="A97" s="13" t="s">
        <v>179</v>
      </c>
      <c r="B97" s="13" t="s">
        <v>361</v>
      </c>
      <c r="C97" s="13" t="s">
        <v>1</v>
      </c>
      <c r="D97" s="13" t="str">
        <f>"10343230156"</f>
        <v>10343230156</v>
      </c>
      <c r="E97" s="13"/>
      <c r="F97" s="13" t="s">
        <v>452</v>
      </c>
      <c r="G97" s="13" t="s">
        <v>124</v>
      </c>
      <c r="H97" s="13">
        <v>1960</v>
      </c>
      <c r="I97" s="14">
        <v>42528</v>
      </c>
      <c r="J97" s="14">
        <v>42549</v>
      </c>
      <c r="K97" s="7">
        <v>0</v>
      </c>
      <c r="L97" s="14">
        <v>42517</v>
      </c>
    </row>
    <row r="98" spans="1:12" s="6" customFormat="1" x14ac:dyDescent="0.25">
      <c r="A98" s="13" t="s">
        <v>180</v>
      </c>
      <c r="B98" s="13" t="s">
        <v>362</v>
      </c>
      <c r="C98" s="13" t="s">
        <v>1</v>
      </c>
      <c r="D98" s="13" t="str">
        <f>"13120540151"</f>
        <v>13120540151</v>
      </c>
      <c r="E98" s="13"/>
      <c r="F98" s="13" t="s">
        <v>453</v>
      </c>
      <c r="G98" s="13" t="s">
        <v>124</v>
      </c>
      <c r="H98" s="13">
        <v>1500</v>
      </c>
      <c r="I98" s="14">
        <v>42537</v>
      </c>
      <c r="J98" s="14">
        <v>42543</v>
      </c>
      <c r="K98" s="11">
        <v>0</v>
      </c>
      <c r="L98" s="14">
        <v>42530</v>
      </c>
    </row>
    <row r="99" spans="1:12" s="6" customFormat="1" x14ac:dyDescent="0.25">
      <c r="A99" s="13" t="s">
        <v>181</v>
      </c>
      <c r="B99" s="13" t="s">
        <v>363</v>
      </c>
      <c r="C99" s="13" t="s">
        <v>12</v>
      </c>
      <c r="D99" s="13" t="str">
        <f>"04427081007"</f>
        <v>04427081007</v>
      </c>
      <c r="E99" s="13"/>
      <c r="F99" s="13" t="s">
        <v>13</v>
      </c>
      <c r="G99" s="13" t="s">
        <v>124</v>
      </c>
      <c r="H99" s="13">
        <v>208</v>
      </c>
      <c r="I99" s="14">
        <v>42543</v>
      </c>
      <c r="J99" s="14">
        <v>42551</v>
      </c>
      <c r="K99" s="7">
        <v>208</v>
      </c>
      <c r="L99" s="14">
        <v>42538</v>
      </c>
    </row>
    <row r="100" spans="1:12" s="6" customFormat="1" x14ac:dyDescent="0.25">
      <c r="A100" s="13" t="s">
        <v>181</v>
      </c>
      <c r="B100" s="13" t="s">
        <v>363</v>
      </c>
      <c r="C100" s="13" t="s">
        <v>12</v>
      </c>
      <c r="D100" s="13" t="str">
        <f>"07590501008"</f>
        <v>07590501008</v>
      </c>
      <c r="E100" s="13"/>
      <c r="F100" s="13" t="s">
        <v>561</v>
      </c>
      <c r="G100" s="13" t="s">
        <v>123</v>
      </c>
      <c r="H100" s="13"/>
      <c r="I100" s="13"/>
      <c r="J100" s="14"/>
      <c r="K100" s="11"/>
      <c r="L100" s="14">
        <v>42538</v>
      </c>
    </row>
    <row r="101" spans="1:12" s="6" customFormat="1" x14ac:dyDescent="0.25">
      <c r="A101" s="13" t="s">
        <v>181</v>
      </c>
      <c r="B101" s="13" t="s">
        <v>363</v>
      </c>
      <c r="C101" s="13" t="s">
        <v>12</v>
      </c>
      <c r="D101" s="13" t="str">
        <f>"11582010150"</f>
        <v>11582010150</v>
      </c>
      <c r="E101" s="13"/>
      <c r="F101" s="13" t="s">
        <v>58</v>
      </c>
      <c r="G101" s="13" t="s">
        <v>123</v>
      </c>
      <c r="H101" s="13"/>
      <c r="I101" s="13"/>
      <c r="J101" s="14"/>
      <c r="K101" s="7"/>
      <c r="L101" s="14">
        <v>42538</v>
      </c>
    </row>
    <row r="102" spans="1:12" s="6" customFormat="1" x14ac:dyDescent="0.25">
      <c r="A102" s="13" t="s">
        <v>181</v>
      </c>
      <c r="B102" s="13" t="s">
        <v>363</v>
      </c>
      <c r="C102" s="13" t="s">
        <v>12</v>
      </c>
      <c r="D102" s="13" t="str">
        <f>"03103490482"</f>
        <v>03103490482</v>
      </c>
      <c r="E102" s="13"/>
      <c r="F102" s="13" t="s">
        <v>527</v>
      </c>
      <c r="G102" s="13" t="s">
        <v>123</v>
      </c>
      <c r="H102" s="13"/>
      <c r="I102" s="13"/>
      <c r="J102" s="14"/>
      <c r="K102" s="11"/>
      <c r="L102" s="14">
        <v>42538</v>
      </c>
    </row>
    <row r="103" spans="1:12" s="6" customFormat="1" x14ac:dyDescent="0.25">
      <c r="A103" s="13" t="s">
        <v>182</v>
      </c>
      <c r="B103" s="13" t="s">
        <v>364</v>
      </c>
      <c r="C103" s="13" t="s">
        <v>12</v>
      </c>
      <c r="D103" s="13" t="str">
        <f>"01560591008"</f>
        <v>01560591008</v>
      </c>
      <c r="E103" s="13"/>
      <c r="F103" s="13" t="s">
        <v>454</v>
      </c>
      <c r="G103" s="13" t="s">
        <v>124</v>
      </c>
      <c r="H103" s="13">
        <v>68</v>
      </c>
      <c r="I103" s="14">
        <v>42541</v>
      </c>
      <c r="J103" s="14">
        <v>42551</v>
      </c>
      <c r="K103" s="7">
        <v>68</v>
      </c>
      <c r="L103" s="14">
        <v>42541</v>
      </c>
    </row>
    <row r="104" spans="1:12" s="6" customFormat="1" x14ac:dyDescent="0.25">
      <c r="A104" s="13" t="s">
        <v>183</v>
      </c>
      <c r="B104" s="13" t="s">
        <v>0</v>
      </c>
      <c r="C104" s="13" t="s">
        <v>1</v>
      </c>
      <c r="D104" s="13" t="str">
        <f>"05100261006"</f>
        <v>05100261006</v>
      </c>
      <c r="E104" s="13"/>
      <c r="F104" s="13" t="s">
        <v>455</v>
      </c>
      <c r="G104" s="13" t="s">
        <v>124</v>
      </c>
      <c r="H104" s="13">
        <v>595</v>
      </c>
      <c r="I104" s="14">
        <v>42549</v>
      </c>
      <c r="J104" s="14">
        <v>42549</v>
      </c>
      <c r="K104" s="11">
        <v>595</v>
      </c>
      <c r="L104" s="14">
        <v>42549</v>
      </c>
    </row>
    <row r="105" spans="1:12" s="6" customFormat="1" x14ac:dyDescent="0.25">
      <c r="A105" s="13" t="s">
        <v>184</v>
      </c>
      <c r="B105" s="13" t="s">
        <v>365</v>
      </c>
      <c r="C105" s="13" t="s">
        <v>1</v>
      </c>
      <c r="D105" s="13" t="str">
        <f>"09973101000"</f>
        <v>09973101000</v>
      </c>
      <c r="E105" s="13"/>
      <c r="F105" s="13" t="s">
        <v>15</v>
      </c>
      <c r="G105" s="13" t="s">
        <v>124</v>
      </c>
      <c r="H105" s="13">
        <v>920</v>
      </c>
      <c r="I105" s="14">
        <v>42552</v>
      </c>
      <c r="J105" s="14">
        <v>42552</v>
      </c>
      <c r="K105" s="7">
        <v>450</v>
      </c>
      <c r="L105" s="14">
        <v>42552</v>
      </c>
    </row>
    <row r="106" spans="1:12" s="6" customFormat="1" x14ac:dyDescent="0.25">
      <c r="A106" s="13" t="s">
        <v>185</v>
      </c>
      <c r="B106" s="13" t="s">
        <v>131</v>
      </c>
      <c r="C106" s="13" t="s">
        <v>1</v>
      </c>
      <c r="D106" s="13" t="str">
        <f>"DGMLRN70C49L103Y"</f>
        <v>DGMLRN70C49L103Y</v>
      </c>
      <c r="E106" s="13"/>
      <c r="F106" s="13" t="s">
        <v>456</v>
      </c>
      <c r="G106" s="13" t="s">
        <v>124</v>
      </c>
      <c r="H106" s="13">
        <v>14000</v>
      </c>
      <c r="I106" s="14">
        <v>42556</v>
      </c>
      <c r="J106" s="14">
        <v>42735</v>
      </c>
      <c r="K106" s="11">
        <v>8000</v>
      </c>
      <c r="L106" s="14">
        <v>42556</v>
      </c>
    </row>
    <row r="107" spans="1:12" s="6" customFormat="1" x14ac:dyDescent="0.25">
      <c r="A107" s="13" t="s">
        <v>186</v>
      </c>
      <c r="B107" s="13" t="s">
        <v>366</v>
      </c>
      <c r="C107" s="13" t="s">
        <v>1</v>
      </c>
      <c r="D107" s="13" t="str">
        <f>"01921300677"</f>
        <v>01921300677</v>
      </c>
      <c r="E107" s="13"/>
      <c r="F107" s="13" t="s">
        <v>457</v>
      </c>
      <c r="G107" s="13" t="s">
        <v>124</v>
      </c>
      <c r="H107" s="13">
        <v>450</v>
      </c>
      <c r="I107" s="14">
        <v>42556</v>
      </c>
      <c r="J107" s="14">
        <v>42559</v>
      </c>
      <c r="K107" s="7">
        <v>450</v>
      </c>
      <c r="L107" s="14">
        <v>42556</v>
      </c>
    </row>
    <row r="108" spans="1:12" s="6" customFormat="1" x14ac:dyDescent="0.25">
      <c r="A108" s="13" t="s">
        <v>187</v>
      </c>
      <c r="B108" s="13" t="s">
        <v>367</v>
      </c>
      <c r="C108" s="13" t="s">
        <v>1</v>
      </c>
      <c r="D108" s="13" t="str">
        <f>"12898410159"</f>
        <v>12898410159</v>
      </c>
      <c r="E108" s="13"/>
      <c r="F108" s="13" t="s">
        <v>560</v>
      </c>
      <c r="G108" s="13" t="s">
        <v>124</v>
      </c>
      <c r="H108" s="13">
        <v>1960</v>
      </c>
      <c r="I108" s="14">
        <v>42559</v>
      </c>
      <c r="J108" s="14">
        <v>42571</v>
      </c>
      <c r="K108" s="11">
        <v>1960</v>
      </c>
      <c r="L108" s="14">
        <v>42556</v>
      </c>
    </row>
    <row r="109" spans="1:12" s="6" customFormat="1" x14ac:dyDescent="0.25">
      <c r="A109" s="13" t="s">
        <v>188</v>
      </c>
      <c r="B109" s="13" t="s">
        <v>368</v>
      </c>
      <c r="C109" s="13" t="s">
        <v>1</v>
      </c>
      <c r="D109" s="13" t="str">
        <f>"07300841009"</f>
        <v>07300841009</v>
      </c>
      <c r="E109" s="13"/>
      <c r="F109" s="13" t="s">
        <v>458</v>
      </c>
      <c r="G109" s="13" t="s">
        <v>124</v>
      </c>
      <c r="H109" s="13">
        <v>20140</v>
      </c>
      <c r="I109" s="14">
        <v>42552</v>
      </c>
      <c r="J109" s="14">
        <v>42916</v>
      </c>
      <c r="K109" s="7">
        <v>7340</v>
      </c>
      <c r="L109" s="14">
        <v>42557</v>
      </c>
    </row>
    <row r="110" spans="1:12" s="6" customFormat="1" x14ac:dyDescent="0.25">
      <c r="A110" s="13" t="s">
        <v>189</v>
      </c>
      <c r="B110" s="13" t="s">
        <v>369</v>
      </c>
      <c r="C110" s="13" t="s">
        <v>12</v>
      </c>
      <c r="D110" s="13" t="str">
        <f>"04427081007"</f>
        <v>04427081007</v>
      </c>
      <c r="E110" s="13"/>
      <c r="F110" s="13" t="s">
        <v>13</v>
      </c>
      <c r="G110" s="13" t="s">
        <v>124</v>
      </c>
      <c r="H110" s="13">
        <v>269.2</v>
      </c>
      <c r="I110" s="14">
        <v>42559</v>
      </c>
      <c r="J110" s="14">
        <v>42566</v>
      </c>
      <c r="K110" s="11">
        <v>269.2</v>
      </c>
      <c r="L110" s="14">
        <v>42559</v>
      </c>
    </row>
    <row r="111" spans="1:12" s="6" customFormat="1" x14ac:dyDescent="0.25">
      <c r="A111" s="13" t="s">
        <v>189</v>
      </c>
      <c r="B111" s="13" t="s">
        <v>369</v>
      </c>
      <c r="C111" s="13" t="s">
        <v>12</v>
      </c>
      <c r="D111" s="13" t="str">
        <f>"03351040583"</f>
        <v>03351040583</v>
      </c>
      <c r="E111" s="13"/>
      <c r="F111" s="13" t="s">
        <v>517</v>
      </c>
      <c r="G111" s="13" t="s">
        <v>123</v>
      </c>
      <c r="H111" s="13"/>
      <c r="I111" s="13"/>
      <c r="J111" s="14"/>
      <c r="K111" s="7"/>
      <c r="L111" s="14">
        <v>42559</v>
      </c>
    </row>
    <row r="112" spans="1:12" s="6" customFormat="1" x14ac:dyDescent="0.25">
      <c r="A112" s="13" t="s">
        <v>189</v>
      </c>
      <c r="B112" s="13" t="s">
        <v>369</v>
      </c>
      <c r="C112" s="13" t="s">
        <v>12</v>
      </c>
      <c r="D112" s="13" t="str">
        <f>"08397890586"</f>
        <v>08397890586</v>
      </c>
      <c r="E112" s="13"/>
      <c r="F112" s="13" t="s">
        <v>5</v>
      </c>
      <c r="G112" s="13" t="s">
        <v>123</v>
      </c>
      <c r="H112" s="13"/>
      <c r="I112" s="13"/>
      <c r="J112" s="14"/>
      <c r="K112" s="11"/>
      <c r="L112" s="14">
        <v>42559</v>
      </c>
    </row>
    <row r="113" spans="1:12" s="6" customFormat="1" x14ac:dyDescent="0.25">
      <c r="A113" s="13" t="s">
        <v>190</v>
      </c>
      <c r="B113" s="13" t="s">
        <v>370</v>
      </c>
      <c r="C113" s="13" t="s">
        <v>21</v>
      </c>
      <c r="D113" s="13" t="str">
        <f>"03450820406"</f>
        <v>03450820406</v>
      </c>
      <c r="E113" s="13"/>
      <c r="F113" s="13" t="s">
        <v>459</v>
      </c>
      <c r="G113" s="13" t="s">
        <v>124</v>
      </c>
      <c r="H113" s="13">
        <v>6666</v>
      </c>
      <c r="I113" s="14">
        <v>42601</v>
      </c>
      <c r="J113" s="14">
        <v>42607</v>
      </c>
      <c r="K113" s="7">
        <v>6666</v>
      </c>
      <c r="L113" s="14">
        <v>42563</v>
      </c>
    </row>
    <row r="114" spans="1:12" s="6" customFormat="1" x14ac:dyDescent="0.25">
      <c r="A114" s="13" t="s">
        <v>191</v>
      </c>
      <c r="B114" s="13" t="s">
        <v>371</v>
      </c>
      <c r="C114" s="13" t="s">
        <v>21</v>
      </c>
      <c r="D114" s="13" t="str">
        <f>"00139440408"</f>
        <v>00139440408</v>
      </c>
      <c r="E114" s="13"/>
      <c r="F114" s="13" t="s">
        <v>73</v>
      </c>
      <c r="G114" s="13" t="s">
        <v>124</v>
      </c>
      <c r="H114" s="13">
        <v>2155.5</v>
      </c>
      <c r="I114" s="14">
        <v>42601</v>
      </c>
      <c r="J114" s="14">
        <v>42607</v>
      </c>
      <c r="K114" s="11">
        <v>2155.5</v>
      </c>
      <c r="L114" s="14">
        <v>42565</v>
      </c>
    </row>
    <row r="115" spans="1:12" s="6" customFormat="1" x14ac:dyDescent="0.25">
      <c r="A115" s="13" t="s">
        <v>192</v>
      </c>
      <c r="B115" s="13" t="s">
        <v>372</v>
      </c>
      <c r="C115" s="13" t="s">
        <v>12</v>
      </c>
      <c r="D115" s="13" t="str">
        <f>"10315600584"</f>
        <v>10315600584</v>
      </c>
      <c r="E115" s="13"/>
      <c r="F115" s="13" t="s">
        <v>460</v>
      </c>
      <c r="G115" s="13" t="s">
        <v>124</v>
      </c>
      <c r="H115" s="13">
        <v>750</v>
      </c>
      <c r="I115" s="14">
        <v>42566</v>
      </c>
      <c r="J115" s="14">
        <v>42566</v>
      </c>
      <c r="K115" s="7">
        <v>750</v>
      </c>
      <c r="L115" s="14">
        <v>42565</v>
      </c>
    </row>
    <row r="116" spans="1:12" s="6" customFormat="1" x14ac:dyDescent="0.25">
      <c r="A116" s="13" t="s">
        <v>192</v>
      </c>
      <c r="B116" s="13" t="s">
        <v>372</v>
      </c>
      <c r="C116" s="13" t="s">
        <v>12</v>
      </c>
      <c r="D116" s="13" t="str">
        <f>"11413051001"</f>
        <v>11413051001</v>
      </c>
      <c r="E116" s="13"/>
      <c r="F116" s="13" t="s">
        <v>528</v>
      </c>
      <c r="G116" s="13" t="s">
        <v>123</v>
      </c>
      <c r="H116" s="13"/>
      <c r="I116" s="13"/>
      <c r="J116" s="14"/>
      <c r="K116" s="11"/>
      <c r="L116" s="14">
        <v>42565</v>
      </c>
    </row>
    <row r="117" spans="1:12" s="6" customFormat="1" x14ac:dyDescent="0.25">
      <c r="A117" s="13" t="s">
        <v>193</v>
      </c>
      <c r="B117" s="13" t="s">
        <v>373</v>
      </c>
      <c r="C117" s="13" t="s">
        <v>1</v>
      </c>
      <c r="D117" s="13" t="str">
        <f>"02313821007"</f>
        <v>02313821007</v>
      </c>
      <c r="E117" s="13"/>
      <c r="F117" s="13" t="s">
        <v>432</v>
      </c>
      <c r="G117" s="13" t="s">
        <v>124</v>
      </c>
      <c r="H117" s="13">
        <v>3900</v>
      </c>
      <c r="I117" s="14">
        <v>42569</v>
      </c>
      <c r="J117" s="14">
        <v>42670</v>
      </c>
      <c r="K117" s="7">
        <v>0</v>
      </c>
      <c r="L117" s="14">
        <v>42569</v>
      </c>
    </row>
    <row r="118" spans="1:12" s="6" customFormat="1" x14ac:dyDescent="0.25">
      <c r="A118" s="13" t="s">
        <v>194</v>
      </c>
      <c r="B118" s="13" t="s">
        <v>374</v>
      </c>
      <c r="C118" s="13" t="s">
        <v>12</v>
      </c>
      <c r="D118" s="13" t="str">
        <f>"04477501003"</f>
        <v>04477501003</v>
      </c>
      <c r="E118" s="13"/>
      <c r="F118" s="13" t="s">
        <v>443</v>
      </c>
      <c r="G118" s="13" t="s">
        <v>124</v>
      </c>
      <c r="H118" s="13">
        <v>2800</v>
      </c>
      <c r="I118" s="14">
        <v>42579</v>
      </c>
      <c r="J118" s="14">
        <v>42628</v>
      </c>
      <c r="K118" s="11">
        <v>2800</v>
      </c>
      <c r="L118" s="14">
        <v>42569</v>
      </c>
    </row>
    <row r="119" spans="1:12" s="6" customFormat="1" x14ac:dyDescent="0.25">
      <c r="A119" s="13" t="s">
        <v>194</v>
      </c>
      <c r="B119" s="13" t="s">
        <v>374</v>
      </c>
      <c r="C119" s="13" t="s">
        <v>12</v>
      </c>
      <c r="D119" s="13" t="str">
        <f>"00523781007"</f>
        <v>00523781007</v>
      </c>
      <c r="E119" s="13"/>
      <c r="F119" s="13" t="s">
        <v>55</v>
      </c>
      <c r="G119" s="13" t="s">
        <v>123</v>
      </c>
      <c r="H119" s="13"/>
      <c r="I119" s="13"/>
      <c r="J119" s="14"/>
      <c r="K119" s="7"/>
      <c r="L119" s="14">
        <v>42569</v>
      </c>
    </row>
    <row r="120" spans="1:12" s="6" customFormat="1" x14ac:dyDescent="0.25">
      <c r="A120" s="13" t="s">
        <v>194</v>
      </c>
      <c r="B120" s="13" t="s">
        <v>374</v>
      </c>
      <c r="C120" s="13" t="s">
        <v>12</v>
      </c>
      <c r="D120" s="13" t="str">
        <f>"00122460793"</f>
        <v>00122460793</v>
      </c>
      <c r="E120" s="13"/>
      <c r="F120" s="13" t="s">
        <v>518</v>
      </c>
      <c r="G120" s="13" t="s">
        <v>123</v>
      </c>
      <c r="H120" s="13"/>
      <c r="I120" s="13"/>
      <c r="J120" s="14"/>
      <c r="K120" s="11"/>
      <c r="L120" s="14">
        <v>42569</v>
      </c>
    </row>
    <row r="121" spans="1:12" s="6" customFormat="1" x14ac:dyDescent="0.25">
      <c r="A121" s="13" t="s">
        <v>194</v>
      </c>
      <c r="B121" s="13" t="s">
        <v>374</v>
      </c>
      <c r="C121" s="13" t="s">
        <v>12</v>
      </c>
      <c r="D121" s="13" t="str">
        <f>"03437560588"</f>
        <v>03437560588</v>
      </c>
      <c r="E121" s="13"/>
      <c r="F121" s="13" t="s">
        <v>434</v>
      </c>
      <c r="G121" s="13" t="s">
        <v>123</v>
      </c>
      <c r="H121" s="13"/>
      <c r="I121" s="13"/>
      <c r="J121" s="14"/>
      <c r="K121" s="7"/>
      <c r="L121" s="14">
        <v>42569</v>
      </c>
    </row>
    <row r="122" spans="1:12" s="6" customFormat="1" x14ac:dyDescent="0.25">
      <c r="A122" s="13" t="s">
        <v>195</v>
      </c>
      <c r="B122" s="13" t="s">
        <v>375</v>
      </c>
      <c r="C122" s="13" t="s">
        <v>1</v>
      </c>
      <c r="D122" s="13" t="str">
        <f>"01254380403"</f>
        <v>01254380403</v>
      </c>
      <c r="E122" s="13"/>
      <c r="F122" s="13" t="s">
        <v>461</v>
      </c>
      <c r="G122" s="13" t="s">
        <v>124</v>
      </c>
      <c r="H122" s="13">
        <v>45</v>
      </c>
      <c r="I122" s="14">
        <v>42601</v>
      </c>
      <c r="J122" s="14">
        <v>42607</v>
      </c>
      <c r="K122" s="11">
        <v>45</v>
      </c>
      <c r="L122" s="14">
        <v>42570</v>
      </c>
    </row>
    <row r="123" spans="1:12" s="6" customFormat="1" x14ac:dyDescent="0.25">
      <c r="A123" s="13" t="s">
        <v>196</v>
      </c>
      <c r="B123" s="13" t="s">
        <v>376</v>
      </c>
      <c r="C123" s="13" t="s">
        <v>21</v>
      </c>
      <c r="D123" s="13" t="str">
        <f>"01197430620"</f>
        <v>01197430620</v>
      </c>
      <c r="E123" s="13"/>
      <c r="F123" s="13" t="s">
        <v>462</v>
      </c>
      <c r="G123" s="13" t="s">
        <v>124</v>
      </c>
      <c r="H123" s="13">
        <v>450</v>
      </c>
      <c r="I123" s="14">
        <v>42590</v>
      </c>
      <c r="J123" s="14">
        <v>42602</v>
      </c>
      <c r="K123" s="7">
        <v>0</v>
      </c>
      <c r="L123" s="14">
        <v>42584</v>
      </c>
    </row>
    <row r="124" spans="1:12" s="6" customFormat="1" x14ac:dyDescent="0.25">
      <c r="A124" s="13" t="s">
        <v>197</v>
      </c>
      <c r="B124" s="13" t="s">
        <v>376</v>
      </c>
      <c r="C124" s="13" t="s">
        <v>21</v>
      </c>
      <c r="D124" s="13" t="str">
        <f>"01051510624"</f>
        <v>01051510624</v>
      </c>
      <c r="E124" s="13"/>
      <c r="F124" s="13" t="s">
        <v>463</v>
      </c>
      <c r="G124" s="13" t="s">
        <v>124</v>
      </c>
      <c r="H124" s="13">
        <v>350</v>
      </c>
      <c r="I124" s="14">
        <v>42590</v>
      </c>
      <c r="J124" s="14">
        <v>42596</v>
      </c>
      <c r="K124" s="11">
        <v>350</v>
      </c>
      <c r="L124" s="14">
        <v>42584</v>
      </c>
    </row>
    <row r="125" spans="1:12" s="6" customFormat="1" x14ac:dyDescent="0.25">
      <c r="A125" s="13" t="s">
        <v>198</v>
      </c>
      <c r="B125" s="13" t="s">
        <v>376</v>
      </c>
      <c r="C125" s="13" t="s">
        <v>21</v>
      </c>
      <c r="D125" s="13" t="str">
        <f>"08526500155"</f>
        <v>08526500155</v>
      </c>
      <c r="E125" s="13"/>
      <c r="F125" s="13" t="s">
        <v>464</v>
      </c>
      <c r="G125" s="13" t="s">
        <v>124</v>
      </c>
      <c r="H125" s="13">
        <v>580</v>
      </c>
      <c r="I125" s="14">
        <v>42590</v>
      </c>
      <c r="J125" s="14">
        <v>42596</v>
      </c>
      <c r="K125" s="7">
        <v>0</v>
      </c>
      <c r="L125" s="14">
        <v>42584</v>
      </c>
    </row>
    <row r="126" spans="1:12" s="6" customFormat="1" x14ac:dyDescent="0.25">
      <c r="A126" s="13" t="s">
        <v>199</v>
      </c>
      <c r="B126" s="13" t="s">
        <v>376</v>
      </c>
      <c r="C126" s="13" t="s">
        <v>21</v>
      </c>
      <c r="D126" s="13" t="str">
        <f>"01551520628"</f>
        <v>01551520628</v>
      </c>
      <c r="E126" s="13"/>
      <c r="F126" s="13" t="s">
        <v>465</v>
      </c>
      <c r="G126" s="13" t="s">
        <v>124</v>
      </c>
      <c r="H126" s="13">
        <v>160</v>
      </c>
      <c r="I126" s="14">
        <v>42590</v>
      </c>
      <c r="J126" s="14">
        <v>42596</v>
      </c>
      <c r="K126" s="11">
        <v>0</v>
      </c>
      <c r="L126" s="14">
        <v>42584</v>
      </c>
    </row>
    <row r="127" spans="1:12" s="6" customFormat="1" x14ac:dyDescent="0.25">
      <c r="A127" s="13" t="s">
        <v>200</v>
      </c>
      <c r="B127" s="13" t="s">
        <v>376</v>
      </c>
      <c r="C127" s="13" t="s">
        <v>21</v>
      </c>
      <c r="D127" s="13" t="str">
        <f>"09701661002"</f>
        <v>09701661002</v>
      </c>
      <c r="E127" s="13"/>
      <c r="F127" s="13" t="s">
        <v>466</v>
      </c>
      <c r="G127" s="13" t="s">
        <v>124</v>
      </c>
      <c r="H127" s="13">
        <v>1000</v>
      </c>
      <c r="I127" s="14">
        <v>42590</v>
      </c>
      <c r="J127" s="14">
        <v>42596</v>
      </c>
      <c r="K127" s="7">
        <v>1000</v>
      </c>
      <c r="L127" s="14">
        <v>42584</v>
      </c>
    </row>
    <row r="128" spans="1:12" s="6" customFormat="1" x14ac:dyDescent="0.25">
      <c r="A128" s="13" t="s">
        <v>201</v>
      </c>
      <c r="B128" s="13" t="s">
        <v>376</v>
      </c>
      <c r="C128" s="13" t="s">
        <v>21</v>
      </c>
      <c r="D128" s="13" t="str">
        <f>"01592210627"</f>
        <v>01592210627</v>
      </c>
      <c r="E128" s="13"/>
      <c r="F128" s="13" t="s">
        <v>467</v>
      </c>
      <c r="G128" s="13" t="s">
        <v>124</v>
      </c>
      <c r="H128" s="13">
        <v>190</v>
      </c>
      <c r="I128" s="14">
        <v>42590</v>
      </c>
      <c r="J128" s="14">
        <v>42596</v>
      </c>
      <c r="K128" s="11">
        <v>190</v>
      </c>
      <c r="L128" s="14">
        <v>42584</v>
      </c>
    </row>
    <row r="129" spans="1:12" s="6" customFormat="1" x14ac:dyDescent="0.25">
      <c r="A129" s="13" t="s">
        <v>202</v>
      </c>
      <c r="B129" s="13" t="s">
        <v>377</v>
      </c>
      <c r="C129" s="13" t="s">
        <v>21</v>
      </c>
      <c r="D129" s="13" t="str">
        <f>"06044201009"</f>
        <v>06044201009</v>
      </c>
      <c r="E129" s="13"/>
      <c r="F129" s="13" t="s">
        <v>126</v>
      </c>
      <c r="G129" s="13" t="s">
        <v>124</v>
      </c>
      <c r="H129" s="13">
        <v>2454.14</v>
      </c>
      <c r="I129" s="14">
        <v>42572</v>
      </c>
      <c r="J129" s="14">
        <v>42584</v>
      </c>
      <c r="K129" s="7">
        <v>0</v>
      </c>
      <c r="L129" s="14">
        <v>42586</v>
      </c>
    </row>
    <row r="130" spans="1:12" s="6" customFormat="1" x14ac:dyDescent="0.25">
      <c r="A130" s="13" t="s">
        <v>203</v>
      </c>
      <c r="B130" s="13" t="s">
        <v>378</v>
      </c>
      <c r="C130" s="13" t="s">
        <v>1</v>
      </c>
      <c r="D130" s="13" t="str">
        <f>"04994261008"</f>
        <v>04994261008</v>
      </c>
      <c r="E130" s="13"/>
      <c r="F130" s="13" t="s">
        <v>468</v>
      </c>
      <c r="G130" s="13" t="s">
        <v>124</v>
      </c>
      <c r="H130" s="13">
        <v>5000</v>
      </c>
      <c r="I130" s="14">
        <v>42587</v>
      </c>
      <c r="J130" s="14">
        <v>43465</v>
      </c>
      <c r="K130" s="11">
        <v>386</v>
      </c>
      <c r="L130" s="14">
        <v>42587</v>
      </c>
    </row>
    <row r="131" spans="1:12" s="6" customFormat="1" x14ac:dyDescent="0.25">
      <c r="A131" s="13" t="s">
        <v>204</v>
      </c>
      <c r="B131" s="13" t="s">
        <v>379</v>
      </c>
      <c r="C131" s="13" t="s">
        <v>1</v>
      </c>
      <c r="D131" s="13" t="str">
        <f>"06793261006"</f>
        <v>06793261006</v>
      </c>
      <c r="E131" s="13"/>
      <c r="F131" s="13" t="s">
        <v>469</v>
      </c>
      <c r="G131" s="13" t="s">
        <v>124</v>
      </c>
      <c r="H131" s="13">
        <v>2800</v>
      </c>
      <c r="I131" s="14">
        <v>42614</v>
      </c>
      <c r="J131" s="14">
        <v>42628</v>
      </c>
      <c r="K131" s="7">
        <v>0</v>
      </c>
      <c r="L131" s="14">
        <v>42612</v>
      </c>
    </row>
    <row r="132" spans="1:12" s="6" customFormat="1" x14ac:dyDescent="0.25">
      <c r="A132" s="13" t="s">
        <v>205</v>
      </c>
      <c r="B132" s="13" t="s">
        <v>376</v>
      </c>
      <c r="C132" s="13" t="s">
        <v>21</v>
      </c>
      <c r="D132" s="13" t="str">
        <f>"01606560629"</f>
        <v>01606560629</v>
      </c>
      <c r="E132" s="13"/>
      <c r="F132" s="13" t="s">
        <v>470</v>
      </c>
      <c r="G132" s="13" t="s">
        <v>124</v>
      </c>
      <c r="H132" s="13">
        <v>200</v>
      </c>
      <c r="I132" s="14">
        <v>42624</v>
      </c>
      <c r="J132" s="14">
        <v>42630</v>
      </c>
      <c r="K132" s="11">
        <v>200</v>
      </c>
      <c r="L132" s="14">
        <v>42622</v>
      </c>
    </row>
    <row r="133" spans="1:12" s="6" customFormat="1" x14ac:dyDescent="0.25">
      <c r="A133" s="13" t="s">
        <v>206</v>
      </c>
      <c r="B133" s="13" t="s">
        <v>380</v>
      </c>
      <c r="C133" s="13" t="s">
        <v>21</v>
      </c>
      <c r="D133" s="13" t="str">
        <f>"00139440408"</f>
        <v>00139440408</v>
      </c>
      <c r="E133" s="13"/>
      <c r="F133" s="13" t="s">
        <v>73</v>
      </c>
      <c r="G133" s="13" t="s">
        <v>124</v>
      </c>
      <c r="H133" s="13">
        <v>20777.34</v>
      </c>
      <c r="I133" s="14">
        <v>42682</v>
      </c>
      <c r="J133" s="14">
        <v>42685</v>
      </c>
      <c r="K133" s="7">
        <v>20777.34</v>
      </c>
      <c r="L133" s="14">
        <v>42622</v>
      </c>
    </row>
    <row r="134" spans="1:12" s="6" customFormat="1" x14ac:dyDescent="0.25">
      <c r="A134" s="13" t="s">
        <v>207</v>
      </c>
      <c r="B134" s="13" t="s">
        <v>381</v>
      </c>
      <c r="C134" s="13" t="s">
        <v>21</v>
      </c>
      <c r="D134" s="13" t="str">
        <f>"02450080409"</f>
        <v>02450080409</v>
      </c>
      <c r="E134" s="13"/>
      <c r="F134" s="13" t="s">
        <v>79</v>
      </c>
      <c r="G134" s="13" t="s">
        <v>124</v>
      </c>
      <c r="H134" s="13">
        <v>18000</v>
      </c>
      <c r="I134" s="14">
        <v>42683</v>
      </c>
      <c r="J134" s="14">
        <v>42686</v>
      </c>
      <c r="K134" s="11">
        <v>18000</v>
      </c>
      <c r="L134" s="14">
        <v>42622</v>
      </c>
    </row>
    <row r="135" spans="1:12" s="6" customFormat="1" x14ac:dyDescent="0.25">
      <c r="A135" s="13" t="s">
        <v>208</v>
      </c>
      <c r="B135" s="13" t="s">
        <v>382</v>
      </c>
      <c r="C135" s="13" t="s">
        <v>21</v>
      </c>
      <c r="D135" s="13"/>
      <c r="E135" s="13" t="str">
        <f>"6388047V - 9692928F"</f>
        <v>6388047V - 9692928F</v>
      </c>
      <c r="F135" s="13" t="s">
        <v>471</v>
      </c>
      <c r="G135" s="13" t="s">
        <v>124</v>
      </c>
      <c r="H135" s="13">
        <v>1350</v>
      </c>
      <c r="I135" s="14">
        <v>42627</v>
      </c>
      <c r="J135" s="14">
        <v>42704</v>
      </c>
      <c r="K135" s="7">
        <v>695.58</v>
      </c>
      <c r="L135" s="14">
        <v>42627</v>
      </c>
    </row>
    <row r="136" spans="1:12" s="6" customFormat="1" x14ac:dyDescent="0.25">
      <c r="A136" s="13" t="s">
        <v>209</v>
      </c>
      <c r="B136" s="13" t="s">
        <v>345</v>
      </c>
      <c r="C136" s="13" t="s">
        <v>37</v>
      </c>
      <c r="D136" s="13" t="str">
        <f>"01241770997"</f>
        <v>01241770997</v>
      </c>
      <c r="E136" s="13"/>
      <c r="F136" s="13" t="s">
        <v>82</v>
      </c>
      <c r="G136" s="13" t="s">
        <v>124</v>
      </c>
      <c r="H136" s="13">
        <v>39830</v>
      </c>
      <c r="I136" s="14">
        <v>42627</v>
      </c>
      <c r="J136" s="14">
        <v>42869</v>
      </c>
      <c r="K136" s="11">
        <v>10367.18</v>
      </c>
      <c r="L136" s="14">
        <v>42627</v>
      </c>
    </row>
    <row r="137" spans="1:12" s="6" customFormat="1" x14ac:dyDescent="0.25">
      <c r="A137" s="13" t="s">
        <v>210</v>
      </c>
      <c r="B137" s="13" t="s">
        <v>383</v>
      </c>
      <c r="C137" s="13" t="s">
        <v>21</v>
      </c>
      <c r="D137" s="13" t="str">
        <f>"00790870257"</f>
        <v>00790870257</v>
      </c>
      <c r="E137" s="13"/>
      <c r="F137" s="13" t="s">
        <v>472</v>
      </c>
      <c r="G137" s="13" t="s">
        <v>124</v>
      </c>
      <c r="H137" s="13">
        <v>1960</v>
      </c>
      <c r="I137" s="14">
        <v>42628</v>
      </c>
      <c r="J137" s="14">
        <v>42642</v>
      </c>
      <c r="K137" s="7">
        <v>1960</v>
      </c>
      <c r="L137" s="14">
        <v>42627</v>
      </c>
    </row>
    <row r="138" spans="1:12" s="6" customFormat="1" x14ac:dyDescent="0.25">
      <c r="A138" s="13" t="s">
        <v>211</v>
      </c>
      <c r="B138" s="13" t="s">
        <v>384</v>
      </c>
      <c r="C138" s="13" t="s">
        <v>1</v>
      </c>
      <c r="D138" s="13" t="str">
        <f>"07590501008"</f>
        <v>07590501008</v>
      </c>
      <c r="E138" s="13"/>
      <c r="F138" s="13" t="s">
        <v>561</v>
      </c>
      <c r="G138" s="13" t="s">
        <v>124</v>
      </c>
      <c r="H138" s="13">
        <v>81.2</v>
      </c>
      <c r="I138" s="14">
        <v>42632</v>
      </c>
      <c r="J138" s="14">
        <v>42636</v>
      </c>
      <c r="K138" s="11">
        <v>81.2</v>
      </c>
      <c r="L138" s="14">
        <v>42632</v>
      </c>
    </row>
    <row r="139" spans="1:12" s="6" customFormat="1" x14ac:dyDescent="0.25">
      <c r="A139" s="13" t="s">
        <v>212</v>
      </c>
      <c r="B139" s="13" t="s">
        <v>385</v>
      </c>
      <c r="C139" s="13" t="s">
        <v>1</v>
      </c>
      <c r="D139" s="13" t="str">
        <f>"09973101000"</f>
        <v>09973101000</v>
      </c>
      <c r="E139" s="13"/>
      <c r="F139" s="13" t="s">
        <v>15</v>
      </c>
      <c r="G139" s="13" t="s">
        <v>124</v>
      </c>
      <c r="H139" s="13">
        <v>1143</v>
      </c>
      <c r="I139" s="14">
        <v>42636</v>
      </c>
      <c r="J139" s="14">
        <v>42640</v>
      </c>
      <c r="K139" s="7">
        <v>0</v>
      </c>
      <c r="L139" s="14">
        <v>42633</v>
      </c>
    </row>
    <row r="140" spans="1:12" s="6" customFormat="1" x14ac:dyDescent="0.25">
      <c r="A140" s="13" t="s">
        <v>213</v>
      </c>
      <c r="B140" s="13" t="s">
        <v>54</v>
      </c>
      <c r="C140" s="13" t="s">
        <v>12</v>
      </c>
      <c r="D140" s="13" t="str">
        <f>"05574831003"</f>
        <v>05574831003</v>
      </c>
      <c r="E140" s="13"/>
      <c r="F140" s="13" t="s">
        <v>29</v>
      </c>
      <c r="G140" s="13" t="s">
        <v>124</v>
      </c>
      <c r="H140" s="13">
        <v>10425</v>
      </c>
      <c r="I140" s="14">
        <v>42640</v>
      </c>
      <c r="J140" s="14">
        <v>42704</v>
      </c>
      <c r="K140" s="11">
        <v>9192</v>
      </c>
      <c r="L140" s="14">
        <v>42633</v>
      </c>
    </row>
    <row r="141" spans="1:12" s="6" customFormat="1" x14ac:dyDescent="0.25">
      <c r="A141" s="13" t="s">
        <v>213</v>
      </c>
      <c r="B141" s="13" t="s">
        <v>54</v>
      </c>
      <c r="C141" s="13" t="s">
        <v>12</v>
      </c>
      <c r="D141" s="13" t="str">
        <f>"03113570547"</f>
        <v>03113570547</v>
      </c>
      <c r="E141" s="13"/>
      <c r="F141" s="13" t="s">
        <v>529</v>
      </c>
      <c r="G141" s="13" t="s">
        <v>123</v>
      </c>
      <c r="H141" s="13"/>
      <c r="I141" s="13"/>
      <c r="J141" s="14"/>
      <c r="K141" s="7"/>
      <c r="L141" s="14">
        <v>42633</v>
      </c>
    </row>
    <row r="142" spans="1:12" s="6" customFormat="1" x14ac:dyDescent="0.25">
      <c r="A142" s="13" t="s">
        <v>213</v>
      </c>
      <c r="B142" s="13" t="s">
        <v>54</v>
      </c>
      <c r="C142" s="13" t="s">
        <v>12</v>
      </c>
      <c r="D142" s="13" t="str">
        <f>"01560591008"</f>
        <v>01560591008</v>
      </c>
      <c r="E142" s="13"/>
      <c r="F142" s="13" t="s">
        <v>454</v>
      </c>
      <c r="G142" s="13" t="s">
        <v>123</v>
      </c>
      <c r="H142" s="13"/>
      <c r="I142" s="13"/>
      <c r="J142" s="14"/>
      <c r="K142" s="11"/>
      <c r="L142" s="14">
        <v>42633</v>
      </c>
    </row>
    <row r="143" spans="1:12" s="6" customFormat="1" x14ac:dyDescent="0.25">
      <c r="A143" s="13" t="s">
        <v>213</v>
      </c>
      <c r="B143" s="13" t="s">
        <v>54</v>
      </c>
      <c r="C143" s="13" t="s">
        <v>12</v>
      </c>
      <c r="D143" s="13" t="str">
        <f>"02078290281"</f>
        <v>02078290281</v>
      </c>
      <c r="E143" s="13"/>
      <c r="F143" s="13" t="s">
        <v>530</v>
      </c>
      <c r="G143" s="13" t="s">
        <v>123</v>
      </c>
      <c r="H143" s="13"/>
      <c r="I143" s="13"/>
      <c r="J143" s="14"/>
      <c r="K143" s="7"/>
      <c r="L143" s="14">
        <v>42633</v>
      </c>
    </row>
    <row r="144" spans="1:12" s="6" customFormat="1" x14ac:dyDescent="0.25">
      <c r="A144" s="13" t="s">
        <v>214</v>
      </c>
      <c r="B144" s="13" t="s">
        <v>386</v>
      </c>
      <c r="C144" s="13" t="s">
        <v>12</v>
      </c>
      <c r="D144" s="13" t="str">
        <f>"04427081007"</f>
        <v>04427081007</v>
      </c>
      <c r="E144" s="13"/>
      <c r="F144" s="13" t="s">
        <v>13</v>
      </c>
      <c r="G144" s="13" t="s">
        <v>124</v>
      </c>
      <c r="H144" s="13">
        <v>456</v>
      </c>
      <c r="I144" s="14">
        <v>42662</v>
      </c>
      <c r="J144" s="14">
        <v>42748</v>
      </c>
      <c r="K144" s="11">
        <v>0</v>
      </c>
      <c r="L144" s="14">
        <v>42640</v>
      </c>
    </row>
    <row r="145" spans="1:12" s="6" customFormat="1" x14ac:dyDescent="0.25">
      <c r="A145" s="13" t="s">
        <v>215</v>
      </c>
      <c r="B145" s="13" t="s">
        <v>387</v>
      </c>
      <c r="C145" s="13" t="s">
        <v>1</v>
      </c>
      <c r="D145" s="13" t="str">
        <f>"02414280343"</f>
        <v>02414280343</v>
      </c>
      <c r="E145" s="13"/>
      <c r="F145" s="13" t="s">
        <v>473</v>
      </c>
      <c r="G145" s="13" t="s">
        <v>124</v>
      </c>
      <c r="H145" s="13">
        <v>4000</v>
      </c>
      <c r="I145" s="14">
        <v>42667</v>
      </c>
      <c r="J145" s="14">
        <v>42667</v>
      </c>
      <c r="K145" s="7">
        <v>4000</v>
      </c>
      <c r="L145" s="14">
        <v>42647</v>
      </c>
    </row>
    <row r="146" spans="1:12" s="6" customFormat="1" x14ac:dyDescent="0.25">
      <c r="A146" s="13" t="s">
        <v>216</v>
      </c>
      <c r="B146" s="13" t="s">
        <v>388</v>
      </c>
      <c r="C146" s="13" t="s">
        <v>1</v>
      </c>
      <c r="D146" s="13" t="str">
        <f>"00470430836"</f>
        <v>00470430836</v>
      </c>
      <c r="E146" s="13"/>
      <c r="F146" s="13" t="s">
        <v>474</v>
      </c>
      <c r="G146" s="13" t="s">
        <v>124</v>
      </c>
      <c r="H146" s="13">
        <v>550</v>
      </c>
      <c r="I146" s="14">
        <v>42655</v>
      </c>
      <c r="J146" s="14">
        <v>43020</v>
      </c>
      <c r="K146" s="11">
        <v>550</v>
      </c>
      <c r="L146" s="14">
        <v>42654</v>
      </c>
    </row>
    <row r="147" spans="1:12" s="6" customFormat="1" x14ac:dyDescent="0.25">
      <c r="A147" s="13" t="s">
        <v>217</v>
      </c>
      <c r="B147" s="13" t="s">
        <v>389</v>
      </c>
      <c r="C147" s="13" t="s">
        <v>21</v>
      </c>
      <c r="D147" s="13" t="str">
        <f>"13825801007"</f>
        <v>13825801007</v>
      </c>
      <c r="E147" s="13"/>
      <c r="F147" s="13" t="s">
        <v>475</v>
      </c>
      <c r="G147" s="13" t="s">
        <v>124</v>
      </c>
      <c r="H147" s="13">
        <v>39500</v>
      </c>
      <c r="I147" s="14">
        <v>42656</v>
      </c>
      <c r="J147" s="14">
        <v>42658</v>
      </c>
      <c r="K147" s="7">
        <v>39500</v>
      </c>
      <c r="L147" s="14">
        <v>42654</v>
      </c>
    </row>
    <row r="148" spans="1:12" s="6" customFormat="1" x14ac:dyDescent="0.25">
      <c r="A148" s="13" t="s">
        <v>218</v>
      </c>
      <c r="B148" s="13" t="s">
        <v>390</v>
      </c>
      <c r="C148" s="13" t="s">
        <v>12</v>
      </c>
      <c r="D148" s="13" t="str">
        <f>"01917100131"</f>
        <v>01917100131</v>
      </c>
      <c r="E148" s="13"/>
      <c r="F148" s="13" t="s">
        <v>476</v>
      </c>
      <c r="G148" s="13" t="s">
        <v>124</v>
      </c>
      <c r="H148" s="13">
        <v>3105</v>
      </c>
      <c r="I148" s="14">
        <v>42656</v>
      </c>
      <c r="J148" s="14">
        <v>42658</v>
      </c>
      <c r="K148" s="11">
        <v>0</v>
      </c>
      <c r="L148" s="14">
        <v>42654</v>
      </c>
    </row>
    <row r="149" spans="1:12" s="6" customFormat="1" x14ac:dyDescent="0.25">
      <c r="A149" s="13" t="s">
        <v>218</v>
      </c>
      <c r="B149" s="13" t="s">
        <v>390</v>
      </c>
      <c r="C149" s="13" t="s">
        <v>12</v>
      </c>
      <c r="D149" s="13" t="str">
        <f>"04564091009"</f>
        <v>04564091009</v>
      </c>
      <c r="E149" s="13"/>
      <c r="F149" s="13" t="s">
        <v>68</v>
      </c>
      <c r="G149" s="13" t="s">
        <v>123</v>
      </c>
      <c r="H149" s="13"/>
      <c r="I149" s="13"/>
      <c r="J149" s="14"/>
      <c r="K149" s="7"/>
      <c r="L149" s="14">
        <v>42654</v>
      </c>
    </row>
    <row r="150" spans="1:12" s="6" customFormat="1" x14ac:dyDescent="0.25">
      <c r="A150" s="13" t="s">
        <v>218</v>
      </c>
      <c r="B150" s="13" t="s">
        <v>390</v>
      </c>
      <c r="C150" s="13" t="s">
        <v>12</v>
      </c>
      <c r="D150" s="13" t="str">
        <f>"05456131001"</f>
        <v>05456131001</v>
      </c>
      <c r="E150" s="13"/>
      <c r="F150" s="13" t="s">
        <v>531</v>
      </c>
      <c r="G150" s="13" t="s">
        <v>123</v>
      </c>
      <c r="H150" s="13"/>
      <c r="I150" s="13"/>
      <c r="J150" s="14"/>
      <c r="K150" s="11"/>
      <c r="L150" s="14">
        <v>42654</v>
      </c>
    </row>
    <row r="151" spans="1:12" s="6" customFormat="1" x14ac:dyDescent="0.25">
      <c r="A151" s="13" t="s">
        <v>218</v>
      </c>
      <c r="B151" s="13" t="s">
        <v>390</v>
      </c>
      <c r="C151" s="13" t="s">
        <v>12</v>
      </c>
      <c r="D151" s="13" t="str">
        <f>"11783901009"</f>
        <v>11783901009</v>
      </c>
      <c r="E151" s="13"/>
      <c r="F151" s="13" t="s">
        <v>532</v>
      </c>
      <c r="G151" s="13" t="s">
        <v>123</v>
      </c>
      <c r="H151" s="13"/>
      <c r="I151" s="13"/>
      <c r="J151" s="14"/>
      <c r="K151" s="7"/>
      <c r="L151" s="14">
        <v>42654</v>
      </c>
    </row>
    <row r="152" spans="1:12" s="6" customFormat="1" x14ac:dyDescent="0.25">
      <c r="A152" s="13" t="s">
        <v>218</v>
      </c>
      <c r="B152" s="13" t="s">
        <v>390</v>
      </c>
      <c r="C152" s="13" t="s">
        <v>12</v>
      </c>
      <c r="D152" s="13" t="str">
        <f>"06320660720"</f>
        <v>06320660720</v>
      </c>
      <c r="E152" s="13"/>
      <c r="F152" s="13" t="s">
        <v>533</v>
      </c>
      <c r="G152" s="13" t="s">
        <v>123</v>
      </c>
      <c r="H152" s="13"/>
      <c r="I152" s="13"/>
      <c r="J152" s="14"/>
      <c r="K152" s="11"/>
      <c r="L152" s="14">
        <v>42654</v>
      </c>
    </row>
    <row r="153" spans="1:12" s="6" customFormat="1" x14ac:dyDescent="0.25">
      <c r="A153" s="13" t="s">
        <v>219</v>
      </c>
      <c r="B153" s="13" t="s">
        <v>391</v>
      </c>
      <c r="C153" s="13" t="s">
        <v>1</v>
      </c>
      <c r="D153" s="13" t="str">
        <f>"09141590589"</f>
        <v>09141590589</v>
      </c>
      <c r="E153" s="13"/>
      <c r="F153" s="13" t="s">
        <v>28</v>
      </c>
      <c r="G153" s="13" t="s">
        <v>124</v>
      </c>
      <c r="H153" s="13">
        <v>100</v>
      </c>
      <c r="I153" s="14">
        <v>42657</v>
      </c>
      <c r="J153" s="14">
        <v>42664</v>
      </c>
      <c r="K153" s="7">
        <v>100</v>
      </c>
      <c r="L153" s="14">
        <v>42657</v>
      </c>
    </row>
    <row r="154" spans="1:12" s="6" customFormat="1" x14ac:dyDescent="0.25">
      <c r="A154" s="13" t="s">
        <v>220</v>
      </c>
      <c r="B154" s="13" t="s">
        <v>392</v>
      </c>
      <c r="C154" s="13" t="s">
        <v>1</v>
      </c>
      <c r="D154" s="13" t="str">
        <f>"10052971008"</f>
        <v>10052971008</v>
      </c>
      <c r="E154" s="13"/>
      <c r="F154" s="13" t="s">
        <v>431</v>
      </c>
      <c r="G154" s="13" t="s">
        <v>124</v>
      </c>
      <c r="H154" s="13">
        <v>1379.66</v>
      </c>
      <c r="I154" s="14">
        <v>42661</v>
      </c>
      <c r="J154" s="14">
        <v>42662</v>
      </c>
      <c r="K154" s="11">
        <v>1379.66</v>
      </c>
      <c r="L154" s="14">
        <v>42661</v>
      </c>
    </row>
    <row r="155" spans="1:12" s="6" customFormat="1" x14ac:dyDescent="0.25">
      <c r="A155" s="13" t="s">
        <v>221</v>
      </c>
      <c r="B155" s="13" t="s">
        <v>393</v>
      </c>
      <c r="C155" s="13" t="s">
        <v>1</v>
      </c>
      <c r="D155" s="13" t="str">
        <f>"01624670400"</f>
        <v>01624670400</v>
      </c>
      <c r="E155" s="13"/>
      <c r="F155" s="13" t="s">
        <v>77</v>
      </c>
      <c r="G155" s="13" t="s">
        <v>124</v>
      </c>
      <c r="H155" s="13">
        <v>750</v>
      </c>
      <c r="I155" s="14">
        <v>42684</v>
      </c>
      <c r="J155" s="14">
        <v>42684</v>
      </c>
      <c r="K155" s="7">
        <v>0</v>
      </c>
      <c r="L155" s="14">
        <v>42662</v>
      </c>
    </row>
    <row r="156" spans="1:12" s="6" customFormat="1" x14ac:dyDescent="0.25">
      <c r="A156" s="13" t="s">
        <v>222</v>
      </c>
      <c r="B156" s="13" t="s">
        <v>394</v>
      </c>
      <c r="C156" s="13" t="s">
        <v>1</v>
      </c>
      <c r="D156" s="13" t="str">
        <f>"07590501008"</f>
        <v>07590501008</v>
      </c>
      <c r="E156" s="13"/>
      <c r="F156" s="13" t="s">
        <v>561</v>
      </c>
      <c r="G156" s="13" t="s">
        <v>124</v>
      </c>
      <c r="H156" s="13">
        <v>706.5</v>
      </c>
      <c r="I156" s="14">
        <v>42664</v>
      </c>
      <c r="J156" s="14">
        <v>42667</v>
      </c>
      <c r="K156" s="11">
        <v>706.5</v>
      </c>
      <c r="L156" s="14">
        <v>42664</v>
      </c>
    </row>
    <row r="157" spans="1:12" s="6" customFormat="1" x14ac:dyDescent="0.25">
      <c r="A157" s="13" t="s">
        <v>223</v>
      </c>
      <c r="B157" s="13" t="s">
        <v>395</v>
      </c>
      <c r="C157" s="13" t="s">
        <v>12</v>
      </c>
      <c r="D157" s="13" t="str">
        <f>"00532540325"</f>
        <v>00532540325</v>
      </c>
      <c r="E157" s="13"/>
      <c r="F157" s="13" t="s">
        <v>477</v>
      </c>
      <c r="G157" s="13" t="s">
        <v>124</v>
      </c>
      <c r="H157" s="13">
        <v>13700</v>
      </c>
      <c r="I157" s="14">
        <v>42668</v>
      </c>
      <c r="J157" s="14">
        <v>42735</v>
      </c>
      <c r="K157" s="7">
        <v>0</v>
      </c>
      <c r="L157" s="14">
        <v>42668</v>
      </c>
    </row>
    <row r="158" spans="1:12" s="6" customFormat="1" x14ac:dyDescent="0.25">
      <c r="A158" s="13" t="s">
        <v>223</v>
      </c>
      <c r="B158" s="13" t="s">
        <v>395</v>
      </c>
      <c r="C158" s="13" t="s">
        <v>12</v>
      </c>
      <c r="D158" s="13" t="str">
        <f>"05998800584"</f>
        <v>05998800584</v>
      </c>
      <c r="E158" s="13"/>
      <c r="F158" s="13" t="s">
        <v>534</v>
      </c>
      <c r="G158" s="13" t="s">
        <v>123</v>
      </c>
      <c r="H158" s="13"/>
      <c r="I158" s="13"/>
      <c r="J158" s="14"/>
      <c r="K158" s="11"/>
      <c r="L158" s="14">
        <v>42668</v>
      </c>
    </row>
    <row r="159" spans="1:12" s="6" customFormat="1" x14ac:dyDescent="0.25">
      <c r="A159" s="13" t="s">
        <v>223</v>
      </c>
      <c r="B159" s="13" t="s">
        <v>395</v>
      </c>
      <c r="C159" s="13" t="s">
        <v>12</v>
      </c>
      <c r="D159" s="13" t="str">
        <f>"04268451004"</f>
        <v>04268451004</v>
      </c>
      <c r="E159" s="13"/>
      <c r="F159" s="13" t="s">
        <v>535</v>
      </c>
      <c r="G159" s="13" t="s">
        <v>123</v>
      </c>
      <c r="H159" s="13"/>
      <c r="I159" s="13"/>
      <c r="J159" s="14"/>
      <c r="K159" s="7"/>
      <c r="L159" s="14">
        <v>42668</v>
      </c>
    </row>
    <row r="160" spans="1:12" s="6" customFormat="1" x14ac:dyDescent="0.25">
      <c r="A160" s="13" t="s">
        <v>223</v>
      </c>
      <c r="B160" s="13" t="s">
        <v>395</v>
      </c>
      <c r="C160" s="13" t="s">
        <v>12</v>
      </c>
      <c r="D160" s="13" t="str">
        <f>"11955940157"</f>
        <v>11955940157</v>
      </c>
      <c r="E160" s="13"/>
      <c r="F160" s="13" t="s">
        <v>536</v>
      </c>
      <c r="G160" s="13" t="s">
        <v>123</v>
      </c>
      <c r="H160" s="13"/>
      <c r="I160" s="13"/>
      <c r="J160" s="14"/>
      <c r="K160" s="11"/>
      <c r="L160" s="14">
        <v>42668</v>
      </c>
    </row>
    <row r="161" spans="1:12" s="6" customFormat="1" x14ac:dyDescent="0.25">
      <c r="A161" s="13" t="s">
        <v>223</v>
      </c>
      <c r="B161" s="13" t="s">
        <v>395</v>
      </c>
      <c r="C161" s="13" t="s">
        <v>12</v>
      </c>
      <c r="D161" s="13" t="str">
        <f>"03780391003"</f>
        <v>03780391003</v>
      </c>
      <c r="E161" s="13"/>
      <c r="F161" s="13" t="s">
        <v>537</v>
      </c>
      <c r="G161" s="13" t="s">
        <v>123</v>
      </c>
      <c r="H161" s="13"/>
      <c r="I161" s="13"/>
      <c r="J161" s="14"/>
      <c r="K161" s="7"/>
      <c r="L161" s="14">
        <v>42668</v>
      </c>
    </row>
    <row r="162" spans="1:12" s="6" customFormat="1" x14ac:dyDescent="0.25">
      <c r="A162" s="13" t="s">
        <v>223</v>
      </c>
      <c r="B162" s="13" t="s">
        <v>395</v>
      </c>
      <c r="C162" s="13" t="s">
        <v>12</v>
      </c>
      <c r="D162" s="13" t="str">
        <f>"09786990151"</f>
        <v>09786990151</v>
      </c>
      <c r="E162" s="13"/>
      <c r="F162" s="13" t="s">
        <v>482</v>
      </c>
      <c r="G162" s="13" t="s">
        <v>123</v>
      </c>
      <c r="H162" s="13"/>
      <c r="I162" s="13"/>
      <c r="J162" s="14"/>
      <c r="K162" s="11"/>
      <c r="L162" s="14">
        <v>42668</v>
      </c>
    </row>
    <row r="163" spans="1:12" s="6" customFormat="1" x14ac:dyDescent="0.25">
      <c r="A163" s="13" t="s">
        <v>223</v>
      </c>
      <c r="B163" s="13" t="s">
        <v>395</v>
      </c>
      <c r="C163" s="13" t="s">
        <v>12</v>
      </c>
      <c r="D163" s="13" t="str">
        <f>"04766520821"</f>
        <v>04766520821</v>
      </c>
      <c r="E163" s="13"/>
      <c r="F163" s="13" t="s">
        <v>538</v>
      </c>
      <c r="G163" s="13" t="s">
        <v>123</v>
      </c>
      <c r="H163" s="13"/>
      <c r="I163" s="13"/>
      <c r="J163" s="14"/>
      <c r="K163" s="7"/>
      <c r="L163" s="14">
        <v>42668</v>
      </c>
    </row>
    <row r="164" spans="1:12" s="6" customFormat="1" x14ac:dyDescent="0.25">
      <c r="A164" s="13" t="s">
        <v>223</v>
      </c>
      <c r="B164" s="13" t="s">
        <v>395</v>
      </c>
      <c r="C164" s="13" t="s">
        <v>12</v>
      </c>
      <c r="D164" s="13" t="str">
        <f>"00819770587"</f>
        <v>00819770587</v>
      </c>
      <c r="E164" s="13"/>
      <c r="F164" s="13" t="s">
        <v>539</v>
      </c>
      <c r="G164" s="13" t="s">
        <v>123</v>
      </c>
      <c r="H164" s="13"/>
      <c r="I164" s="13"/>
      <c r="J164" s="14"/>
      <c r="K164" s="11"/>
      <c r="L164" s="14">
        <v>42668</v>
      </c>
    </row>
    <row r="165" spans="1:12" s="6" customFormat="1" x14ac:dyDescent="0.25">
      <c r="A165" s="13" t="s">
        <v>223</v>
      </c>
      <c r="B165" s="13" t="s">
        <v>395</v>
      </c>
      <c r="C165" s="13" t="s">
        <v>12</v>
      </c>
      <c r="D165" s="13" t="str">
        <f>"06637800639"</f>
        <v>06637800639</v>
      </c>
      <c r="E165" s="13"/>
      <c r="F165" s="13" t="s">
        <v>540</v>
      </c>
      <c r="G165" s="13" t="s">
        <v>123</v>
      </c>
      <c r="H165" s="13"/>
      <c r="I165" s="13"/>
      <c r="J165" s="14"/>
      <c r="K165" s="7"/>
      <c r="L165" s="14">
        <v>42668</v>
      </c>
    </row>
    <row r="166" spans="1:12" s="6" customFormat="1" x14ac:dyDescent="0.25">
      <c r="A166" s="13" t="s">
        <v>224</v>
      </c>
      <c r="B166" s="13" t="s">
        <v>396</v>
      </c>
      <c r="C166" s="13" t="s">
        <v>1</v>
      </c>
      <c r="D166" s="13" t="str">
        <f>"04416711002"</f>
        <v>04416711002</v>
      </c>
      <c r="E166" s="13"/>
      <c r="F166" s="13" t="s">
        <v>478</v>
      </c>
      <c r="G166" s="13" t="s">
        <v>124</v>
      </c>
      <c r="H166" s="13">
        <v>5000</v>
      </c>
      <c r="I166" s="14">
        <v>42677</v>
      </c>
      <c r="J166" s="14">
        <v>42704</v>
      </c>
      <c r="K166" s="11">
        <v>0</v>
      </c>
      <c r="L166" s="14">
        <v>42671</v>
      </c>
    </row>
    <row r="167" spans="1:12" s="6" customFormat="1" x14ac:dyDescent="0.25">
      <c r="A167" s="13" t="s">
        <v>225</v>
      </c>
      <c r="B167" s="13" t="s">
        <v>397</v>
      </c>
      <c r="C167" s="13" t="s">
        <v>1</v>
      </c>
      <c r="D167" s="13" t="str">
        <f>"01320740580"</f>
        <v>01320740580</v>
      </c>
      <c r="E167" s="13"/>
      <c r="F167" s="13" t="s">
        <v>86</v>
      </c>
      <c r="G167" s="13" t="s">
        <v>124</v>
      </c>
      <c r="H167" s="13">
        <v>2200</v>
      </c>
      <c r="I167" s="14">
        <v>42664</v>
      </c>
      <c r="J167" s="14">
        <v>42671</v>
      </c>
      <c r="K167" s="7">
        <v>0</v>
      </c>
      <c r="L167" s="14">
        <v>42678</v>
      </c>
    </row>
    <row r="168" spans="1:12" s="6" customFormat="1" x14ac:dyDescent="0.25">
      <c r="A168" s="13" t="s">
        <v>226</v>
      </c>
      <c r="B168" s="13" t="s">
        <v>398</v>
      </c>
      <c r="C168" s="13" t="s">
        <v>12</v>
      </c>
      <c r="D168" s="13" t="str">
        <f>"01133471007"</f>
        <v>01133471007</v>
      </c>
      <c r="E168" s="13"/>
      <c r="F168" s="13" t="s">
        <v>479</v>
      </c>
      <c r="G168" s="13" t="s">
        <v>124</v>
      </c>
      <c r="H168" s="13">
        <v>865.2</v>
      </c>
      <c r="I168" s="14">
        <v>42689</v>
      </c>
      <c r="J168" s="14">
        <v>42689</v>
      </c>
      <c r="K168" s="11">
        <v>0</v>
      </c>
      <c r="L168" s="14">
        <v>42682</v>
      </c>
    </row>
    <row r="169" spans="1:12" s="6" customFormat="1" x14ac:dyDescent="0.25">
      <c r="A169" s="13" t="s">
        <v>226</v>
      </c>
      <c r="B169" s="13" t="s">
        <v>398</v>
      </c>
      <c r="C169" s="13" t="s">
        <v>12</v>
      </c>
      <c r="D169" s="13" t="str">
        <f>"03793051008"</f>
        <v>03793051008</v>
      </c>
      <c r="E169" s="13"/>
      <c r="F169" s="13" t="s">
        <v>541</v>
      </c>
      <c r="G169" s="13" t="s">
        <v>123</v>
      </c>
      <c r="H169" s="13"/>
      <c r="I169" s="13"/>
      <c r="J169" s="14"/>
      <c r="K169" s="7"/>
      <c r="L169" s="14">
        <v>42682</v>
      </c>
    </row>
    <row r="170" spans="1:12" s="6" customFormat="1" x14ac:dyDescent="0.25">
      <c r="A170" s="13" t="s">
        <v>226</v>
      </c>
      <c r="B170" s="13" t="s">
        <v>398</v>
      </c>
      <c r="C170" s="13" t="s">
        <v>12</v>
      </c>
      <c r="D170" s="13" t="str">
        <f>"06261931007"</f>
        <v>06261931007</v>
      </c>
      <c r="E170" s="13"/>
      <c r="F170" s="13" t="s">
        <v>542</v>
      </c>
      <c r="G170" s="13" t="s">
        <v>123</v>
      </c>
      <c r="H170" s="13"/>
      <c r="I170" s="13"/>
      <c r="J170" s="14"/>
      <c r="K170" s="11"/>
      <c r="L170" s="14">
        <v>42682</v>
      </c>
    </row>
    <row r="171" spans="1:12" s="6" customFormat="1" x14ac:dyDescent="0.25">
      <c r="A171" s="13" t="s">
        <v>227</v>
      </c>
      <c r="B171" s="13" t="s">
        <v>399</v>
      </c>
      <c r="C171" s="13" t="s">
        <v>1</v>
      </c>
      <c r="D171" s="13" t="str">
        <f>"13198491006"</f>
        <v>13198491006</v>
      </c>
      <c r="E171" s="13"/>
      <c r="F171" s="13" t="s">
        <v>480</v>
      </c>
      <c r="G171" s="13" t="s">
        <v>124</v>
      </c>
      <c r="H171" s="13">
        <v>5400</v>
      </c>
      <c r="I171" s="14">
        <v>42684</v>
      </c>
      <c r="J171" s="14">
        <v>42704</v>
      </c>
      <c r="K171" s="7">
        <v>0</v>
      </c>
      <c r="L171" s="14">
        <v>42684</v>
      </c>
    </row>
    <row r="172" spans="1:12" s="6" customFormat="1" x14ac:dyDescent="0.25">
      <c r="A172" s="13" t="s">
        <v>228</v>
      </c>
      <c r="B172" s="13" t="s">
        <v>400</v>
      </c>
      <c r="C172" s="13" t="s">
        <v>1</v>
      </c>
      <c r="D172" s="13" t="str">
        <f>"01187240500"</f>
        <v>01187240500</v>
      </c>
      <c r="E172" s="13"/>
      <c r="F172" s="13" t="s">
        <v>481</v>
      </c>
      <c r="G172" s="13" t="s">
        <v>124</v>
      </c>
      <c r="H172" s="13">
        <v>8032.5</v>
      </c>
      <c r="I172" s="14">
        <v>39032</v>
      </c>
      <c r="J172" s="14">
        <v>42794</v>
      </c>
      <c r="K172" s="11">
        <v>0</v>
      </c>
      <c r="L172" s="14">
        <v>42685</v>
      </c>
    </row>
    <row r="173" spans="1:12" s="6" customFormat="1" x14ac:dyDescent="0.25">
      <c r="A173" s="13" t="s">
        <v>229</v>
      </c>
      <c r="B173" s="13" t="s">
        <v>75</v>
      </c>
      <c r="C173" s="13" t="s">
        <v>1</v>
      </c>
      <c r="D173" s="13" t="str">
        <f>"09786990151"</f>
        <v>09786990151</v>
      </c>
      <c r="E173" s="13"/>
      <c r="F173" s="13" t="s">
        <v>482</v>
      </c>
      <c r="G173" s="13" t="s">
        <v>124</v>
      </c>
      <c r="H173" s="13">
        <v>990</v>
      </c>
      <c r="I173" s="14">
        <v>42689</v>
      </c>
      <c r="J173" s="14">
        <v>42693</v>
      </c>
      <c r="K173" s="7">
        <v>0</v>
      </c>
      <c r="L173" s="14">
        <v>42689</v>
      </c>
    </row>
    <row r="174" spans="1:12" s="6" customFormat="1" x14ac:dyDescent="0.25">
      <c r="A174" s="13" t="s">
        <v>230</v>
      </c>
      <c r="B174" s="13" t="s">
        <v>136</v>
      </c>
      <c r="C174" s="13" t="s">
        <v>1</v>
      </c>
      <c r="D174" s="13" t="str">
        <f>"10797101002"</f>
        <v>10797101002</v>
      </c>
      <c r="E174" s="13"/>
      <c r="F174" s="13" t="s">
        <v>562</v>
      </c>
      <c r="G174" s="13" t="s">
        <v>124</v>
      </c>
      <c r="H174" s="13">
        <v>2800</v>
      </c>
      <c r="I174" s="14">
        <v>42689</v>
      </c>
      <c r="J174" s="14">
        <v>42699</v>
      </c>
      <c r="K174" s="11">
        <v>0</v>
      </c>
      <c r="L174" s="14">
        <v>42689</v>
      </c>
    </row>
    <row r="175" spans="1:12" s="6" customFormat="1" x14ac:dyDescent="0.25">
      <c r="A175" s="13" t="s">
        <v>231</v>
      </c>
      <c r="B175" s="13" t="s">
        <v>75</v>
      </c>
      <c r="C175" s="13" t="s">
        <v>1</v>
      </c>
      <c r="D175" s="13" t="str">
        <f>"01190450526"</f>
        <v>01190450526</v>
      </c>
      <c r="E175" s="13"/>
      <c r="F175" s="13" t="s">
        <v>42</v>
      </c>
      <c r="G175" s="13" t="s">
        <v>124</v>
      </c>
      <c r="H175" s="13">
        <v>620</v>
      </c>
      <c r="I175" s="14">
        <v>42689</v>
      </c>
      <c r="J175" s="14">
        <v>42689</v>
      </c>
      <c r="K175" s="7">
        <v>0</v>
      </c>
      <c r="L175" s="14">
        <v>42689</v>
      </c>
    </row>
    <row r="176" spans="1:12" s="6" customFormat="1" x14ac:dyDescent="0.25">
      <c r="A176" s="13" t="s">
        <v>232</v>
      </c>
      <c r="B176" s="13" t="s">
        <v>372</v>
      </c>
      <c r="C176" s="13" t="s">
        <v>1</v>
      </c>
      <c r="D176" s="13" t="str">
        <f>"lggdnl83r26h501w"</f>
        <v>lggdnl83r26h501w</v>
      </c>
      <c r="E176" s="13"/>
      <c r="F176" s="13" t="s">
        <v>483</v>
      </c>
      <c r="G176" s="13" t="s">
        <v>124</v>
      </c>
      <c r="H176" s="13">
        <v>976.5</v>
      </c>
      <c r="I176" s="14">
        <v>42692</v>
      </c>
      <c r="J176" s="14">
        <v>42692</v>
      </c>
      <c r="K176" s="11">
        <v>976.5</v>
      </c>
      <c r="L176" s="14">
        <v>42689</v>
      </c>
    </row>
    <row r="177" spans="1:12" s="6" customFormat="1" x14ac:dyDescent="0.25">
      <c r="A177" s="13" t="s">
        <v>233</v>
      </c>
      <c r="B177" s="13" t="s">
        <v>75</v>
      </c>
      <c r="C177" s="13" t="s">
        <v>1</v>
      </c>
      <c r="D177" s="13" t="str">
        <f>"02313821007"</f>
        <v>02313821007</v>
      </c>
      <c r="E177" s="13"/>
      <c r="F177" s="13" t="s">
        <v>432</v>
      </c>
      <c r="G177" s="13" t="s">
        <v>124</v>
      </c>
      <c r="H177" s="13">
        <v>11600</v>
      </c>
      <c r="I177" s="14">
        <v>42692</v>
      </c>
      <c r="J177" s="14">
        <v>43057</v>
      </c>
      <c r="K177" s="7">
        <v>11600</v>
      </c>
      <c r="L177" s="14">
        <v>42692</v>
      </c>
    </row>
    <row r="178" spans="1:12" s="6" customFormat="1" x14ac:dyDescent="0.25">
      <c r="A178" s="13" t="s">
        <v>234</v>
      </c>
      <c r="B178" s="13" t="s">
        <v>401</v>
      </c>
      <c r="C178" s="13" t="s">
        <v>1</v>
      </c>
      <c r="D178" s="13" t="str">
        <f>"05112131007"</f>
        <v>05112131007</v>
      </c>
      <c r="E178" s="13"/>
      <c r="F178" s="13" t="s">
        <v>484</v>
      </c>
      <c r="G178" s="13" t="s">
        <v>124</v>
      </c>
      <c r="H178" s="13">
        <v>10137.25</v>
      </c>
      <c r="I178" s="14">
        <v>42689</v>
      </c>
      <c r="J178" s="14">
        <v>42689</v>
      </c>
      <c r="K178" s="11">
        <v>4404.3999999999996</v>
      </c>
      <c r="L178" s="14">
        <v>42692</v>
      </c>
    </row>
    <row r="179" spans="1:12" s="6" customFormat="1" x14ac:dyDescent="0.25">
      <c r="A179" s="13" t="s">
        <v>235</v>
      </c>
      <c r="B179" s="13" t="s">
        <v>402</v>
      </c>
      <c r="C179" s="13" t="s">
        <v>21</v>
      </c>
      <c r="D179" s="13" t="str">
        <f>"07945211006"</f>
        <v>07945211006</v>
      </c>
      <c r="E179" s="13"/>
      <c r="F179" s="13" t="s">
        <v>51</v>
      </c>
      <c r="G179" s="13" t="s">
        <v>124</v>
      </c>
      <c r="H179" s="13">
        <v>300</v>
      </c>
      <c r="I179" s="14">
        <v>42692</v>
      </c>
      <c r="J179" s="14">
        <v>43057</v>
      </c>
      <c r="K179" s="7">
        <v>0</v>
      </c>
      <c r="L179" s="14">
        <v>42692</v>
      </c>
    </row>
    <row r="180" spans="1:12" s="6" customFormat="1" x14ac:dyDescent="0.25">
      <c r="A180" s="13" t="s">
        <v>236</v>
      </c>
      <c r="B180" s="13" t="s">
        <v>372</v>
      </c>
      <c r="C180" s="13" t="s">
        <v>12</v>
      </c>
      <c r="D180" s="13" t="str">
        <f>"08911981002"</f>
        <v>08911981002</v>
      </c>
      <c r="E180" s="13"/>
      <c r="F180" s="13" t="s">
        <v>485</v>
      </c>
      <c r="G180" s="13" t="s">
        <v>124</v>
      </c>
      <c r="H180" s="13">
        <v>403.5</v>
      </c>
      <c r="I180" s="14">
        <v>42696</v>
      </c>
      <c r="J180" s="14"/>
      <c r="K180" s="11">
        <v>0</v>
      </c>
      <c r="L180" s="14">
        <v>42696</v>
      </c>
    </row>
    <row r="181" spans="1:12" s="6" customFormat="1" x14ac:dyDescent="0.25">
      <c r="A181" s="13" t="s">
        <v>237</v>
      </c>
      <c r="B181" s="13" t="s">
        <v>75</v>
      </c>
      <c r="C181" s="13" t="s">
        <v>1</v>
      </c>
      <c r="D181" s="13" t="str">
        <f>"02350590390"</f>
        <v>02350590390</v>
      </c>
      <c r="E181" s="13"/>
      <c r="F181" s="13" t="s">
        <v>486</v>
      </c>
      <c r="G181" s="13" t="s">
        <v>124</v>
      </c>
      <c r="H181" s="13">
        <v>16300</v>
      </c>
      <c r="I181" s="14">
        <v>42696</v>
      </c>
      <c r="J181" s="14">
        <v>42735</v>
      </c>
      <c r="K181" s="7">
        <v>0</v>
      </c>
      <c r="L181" s="14">
        <v>42696</v>
      </c>
    </row>
    <row r="182" spans="1:12" s="6" customFormat="1" x14ac:dyDescent="0.25">
      <c r="A182" s="13" t="s">
        <v>238</v>
      </c>
      <c r="B182" s="13" t="s">
        <v>392</v>
      </c>
      <c r="C182" s="13" t="s">
        <v>1</v>
      </c>
      <c r="D182" s="13" t="str">
        <f>"00940570435"</f>
        <v>00940570435</v>
      </c>
      <c r="E182" s="13"/>
      <c r="F182" s="13" t="s">
        <v>487</v>
      </c>
      <c r="G182" s="13" t="s">
        <v>124</v>
      </c>
      <c r="H182" s="13">
        <v>1218.4000000000001</v>
      </c>
      <c r="I182" s="14">
        <v>42706</v>
      </c>
      <c r="J182" s="14">
        <v>42711</v>
      </c>
      <c r="K182" s="11">
        <v>0</v>
      </c>
      <c r="L182" s="14">
        <v>42706</v>
      </c>
    </row>
    <row r="183" spans="1:12" s="6" customFormat="1" x14ac:dyDescent="0.25">
      <c r="A183" s="13" t="s">
        <v>239</v>
      </c>
      <c r="B183" s="13" t="s">
        <v>75</v>
      </c>
      <c r="C183" s="13" t="s">
        <v>1</v>
      </c>
      <c r="D183" s="13" t="str">
        <f>"11773541005"</f>
        <v>11773541005</v>
      </c>
      <c r="E183" s="13"/>
      <c r="F183" s="13" t="s">
        <v>488</v>
      </c>
      <c r="G183" s="13" t="s">
        <v>124</v>
      </c>
      <c r="H183" s="13">
        <v>1000</v>
      </c>
      <c r="I183" s="14">
        <v>42706</v>
      </c>
      <c r="J183" s="14"/>
      <c r="K183" s="7">
        <v>0</v>
      </c>
      <c r="L183" s="14">
        <v>42706</v>
      </c>
    </row>
    <row r="184" spans="1:12" s="6" customFormat="1" x14ac:dyDescent="0.25">
      <c r="A184" s="13" t="s">
        <v>240</v>
      </c>
      <c r="B184" s="13" t="s">
        <v>403</v>
      </c>
      <c r="C184" s="13" t="s">
        <v>21</v>
      </c>
      <c r="D184" s="13" t="str">
        <f>"12898410159"</f>
        <v>12898410159</v>
      </c>
      <c r="E184" s="13"/>
      <c r="F184" s="13" t="s">
        <v>560</v>
      </c>
      <c r="G184" s="13" t="s">
        <v>124</v>
      </c>
      <c r="H184" s="13">
        <v>2750</v>
      </c>
      <c r="I184" s="13"/>
      <c r="J184" s="14"/>
      <c r="K184" s="11">
        <v>0</v>
      </c>
      <c r="L184" s="14">
        <v>42717</v>
      </c>
    </row>
    <row r="185" spans="1:12" s="6" customFormat="1" x14ac:dyDescent="0.25">
      <c r="A185" s="13" t="s">
        <v>241</v>
      </c>
      <c r="B185" s="13" t="s">
        <v>403</v>
      </c>
      <c r="C185" s="13" t="s">
        <v>21</v>
      </c>
      <c r="D185" s="13" t="str">
        <f>"08922920155"</f>
        <v>08922920155</v>
      </c>
      <c r="E185" s="13"/>
      <c r="F185" s="13" t="s">
        <v>489</v>
      </c>
      <c r="G185" s="13" t="s">
        <v>124</v>
      </c>
      <c r="H185" s="13">
        <v>750</v>
      </c>
      <c r="I185" s="13"/>
      <c r="J185" s="14"/>
      <c r="K185" s="7">
        <v>0</v>
      </c>
      <c r="L185" s="14">
        <v>42717</v>
      </c>
    </row>
    <row r="186" spans="1:12" s="6" customFormat="1" x14ac:dyDescent="0.25">
      <c r="A186" s="13" t="s">
        <v>242</v>
      </c>
      <c r="B186" s="13" t="s">
        <v>403</v>
      </c>
      <c r="C186" s="13" t="s">
        <v>21</v>
      </c>
      <c r="D186" s="13" t="str">
        <f>"10343230156"</f>
        <v>10343230156</v>
      </c>
      <c r="E186" s="13"/>
      <c r="F186" s="13" t="s">
        <v>452</v>
      </c>
      <c r="G186" s="13" t="s">
        <v>124</v>
      </c>
      <c r="H186" s="13">
        <v>3650</v>
      </c>
      <c r="I186" s="13"/>
      <c r="J186" s="14"/>
      <c r="K186" s="11">
        <v>0</v>
      </c>
      <c r="L186" s="14">
        <v>42717</v>
      </c>
    </row>
    <row r="187" spans="1:12" s="6" customFormat="1" x14ac:dyDescent="0.25">
      <c r="A187" s="13" t="s">
        <v>243</v>
      </c>
      <c r="B187" s="13" t="s">
        <v>404</v>
      </c>
      <c r="C187" s="13" t="s">
        <v>1</v>
      </c>
      <c r="D187" s="13" t="str">
        <f>"08212960960"</f>
        <v>08212960960</v>
      </c>
      <c r="E187" s="13"/>
      <c r="F187" s="13" t="s">
        <v>490</v>
      </c>
      <c r="G187" s="13" t="s">
        <v>124</v>
      </c>
      <c r="H187" s="13">
        <v>5700</v>
      </c>
      <c r="I187" s="14">
        <v>42719</v>
      </c>
      <c r="J187" s="14">
        <v>43084</v>
      </c>
      <c r="K187" s="7">
        <v>0</v>
      </c>
      <c r="L187" s="14">
        <v>42718</v>
      </c>
    </row>
    <row r="188" spans="1:12" s="6" customFormat="1" x14ac:dyDescent="0.25">
      <c r="A188" s="13" t="s">
        <v>244</v>
      </c>
      <c r="B188" s="13" t="s">
        <v>75</v>
      </c>
      <c r="C188" s="13" t="s">
        <v>1</v>
      </c>
      <c r="D188" s="13" t="str">
        <f>"05006900962"</f>
        <v>05006900962</v>
      </c>
      <c r="E188" s="13"/>
      <c r="F188" s="13" t="s">
        <v>428</v>
      </c>
      <c r="G188" s="13" t="s">
        <v>124</v>
      </c>
      <c r="H188" s="13">
        <v>18397.12</v>
      </c>
      <c r="I188" s="14">
        <v>42736</v>
      </c>
      <c r="J188" s="14">
        <v>43100</v>
      </c>
      <c r="K188" s="11">
        <v>0</v>
      </c>
      <c r="L188" s="14">
        <v>42720</v>
      </c>
    </row>
    <row r="189" spans="1:12" s="6" customFormat="1" x14ac:dyDescent="0.25">
      <c r="A189" s="13" t="s">
        <v>245</v>
      </c>
      <c r="B189" s="13" t="s">
        <v>405</v>
      </c>
      <c r="C189" s="13" t="s">
        <v>12</v>
      </c>
      <c r="D189" s="13" t="str">
        <f>"05466391009"</f>
        <v>05466391009</v>
      </c>
      <c r="E189" s="13"/>
      <c r="F189" s="13" t="s">
        <v>491</v>
      </c>
      <c r="G189" s="13" t="s">
        <v>124</v>
      </c>
      <c r="H189" s="13">
        <v>618.16999999999996</v>
      </c>
      <c r="I189" s="14">
        <v>42726</v>
      </c>
      <c r="J189" s="14">
        <v>42738</v>
      </c>
      <c r="K189" s="7">
        <v>0</v>
      </c>
      <c r="L189" s="14">
        <v>42720</v>
      </c>
    </row>
    <row r="190" spans="1:12" s="6" customFormat="1" x14ac:dyDescent="0.25">
      <c r="A190" s="13" t="s">
        <v>246</v>
      </c>
      <c r="B190" s="13" t="s">
        <v>75</v>
      </c>
      <c r="C190" s="13" t="s">
        <v>1</v>
      </c>
      <c r="D190" s="13" t="str">
        <f>"06187081002"</f>
        <v>06187081002</v>
      </c>
      <c r="E190" s="13"/>
      <c r="F190" s="13" t="s">
        <v>433</v>
      </c>
      <c r="G190" s="13" t="s">
        <v>124</v>
      </c>
      <c r="H190" s="13">
        <v>19680</v>
      </c>
      <c r="I190" s="14">
        <v>42736</v>
      </c>
      <c r="J190" s="14">
        <v>43100</v>
      </c>
      <c r="K190" s="11">
        <v>0</v>
      </c>
      <c r="L190" s="14">
        <v>42723</v>
      </c>
    </row>
    <row r="191" spans="1:12" s="6" customFormat="1" x14ac:dyDescent="0.25">
      <c r="A191" s="13" t="s">
        <v>247</v>
      </c>
      <c r="B191" s="13" t="s">
        <v>403</v>
      </c>
      <c r="C191" s="13" t="s">
        <v>21</v>
      </c>
      <c r="D191" s="13" t="str">
        <f>"00790870257"</f>
        <v>00790870257</v>
      </c>
      <c r="E191" s="13"/>
      <c r="F191" s="13" t="s">
        <v>472</v>
      </c>
      <c r="G191" s="13" t="s">
        <v>124</v>
      </c>
      <c r="H191" s="13">
        <v>450</v>
      </c>
      <c r="I191" s="13"/>
      <c r="J191" s="14"/>
      <c r="K191" s="7">
        <v>0</v>
      </c>
      <c r="L191" s="14">
        <v>42723</v>
      </c>
    </row>
    <row r="192" spans="1:12" s="6" customFormat="1" x14ac:dyDescent="0.25">
      <c r="A192" s="13" t="s">
        <v>248</v>
      </c>
      <c r="B192" s="13" t="s">
        <v>406</v>
      </c>
      <c r="C192" s="13" t="s">
        <v>12</v>
      </c>
      <c r="D192" s="13" t="str">
        <f>"07422281001"</f>
        <v>07422281001</v>
      </c>
      <c r="E192" s="13"/>
      <c r="F192" s="13" t="s">
        <v>429</v>
      </c>
      <c r="G192" s="13" t="s">
        <v>124</v>
      </c>
      <c r="H192" s="13">
        <v>27070.16</v>
      </c>
      <c r="I192" s="14">
        <v>42378</v>
      </c>
      <c r="J192" s="14">
        <v>43108</v>
      </c>
      <c r="K192" s="11">
        <v>0</v>
      </c>
      <c r="L192" s="14">
        <v>42723</v>
      </c>
    </row>
    <row r="193" spans="1:12" s="6" customFormat="1" x14ac:dyDescent="0.25">
      <c r="A193" s="13" t="s">
        <v>249</v>
      </c>
      <c r="B193" s="13" t="s">
        <v>75</v>
      </c>
      <c r="C193" s="13" t="s">
        <v>1</v>
      </c>
      <c r="D193" s="13" t="str">
        <f>"00879951002"</f>
        <v>00879951002</v>
      </c>
      <c r="E193" s="13"/>
      <c r="F193" s="13" t="s">
        <v>492</v>
      </c>
      <c r="G193" s="13" t="s">
        <v>124</v>
      </c>
      <c r="H193" s="13">
        <v>35000</v>
      </c>
      <c r="I193" s="14">
        <v>42736</v>
      </c>
      <c r="J193" s="14">
        <v>43465</v>
      </c>
      <c r="K193" s="7">
        <v>0</v>
      </c>
      <c r="L193" s="14">
        <v>42726</v>
      </c>
    </row>
    <row r="194" spans="1:12" s="6" customFormat="1" x14ac:dyDescent="0.25">
      <c r="A194" s="13" t="s">
        <v>250</v>
      </c>
      <c r="B194" s="13" t="s">
        <v>75</v>
      </c>
      <c r="C194" s="13" t="s">
        <v>1</v>
      </c>
      <c r="D194" s="13" t="str">
        <f>"09480090159"</f>
        <v>09480090159</v>
      </c>
      <c r="E194" s="13"/>
      <c r="F194" s="13" t="s">
        <v>74</v>
      </c>
      <c r="G194" s="13" t="s">
        <v>124</v>
      </c>
      <c r="H194" s="13">
        <v>9000</v>
      </c>
      <c r="I194" s="14">
        <v>42736</v>
      </c>
      <c r="J194" s="14">
        <v>43100</v>
      </c>
      <c r="K194" s="11">
        <v>0</v>
      </c>
      <c r="L194" s="14">
        <v>42726</v>
      </c>
    </row>
    <row r="195" spans="1:12" s="6" customFormat="1" ht="31.5" customHeight="1" x14ac:dyDescent="0.25">
      <c r="A195" s="13" t="s">
        <v>251</v>
      </c>
      <c r="B195" s="13" t="s">
        <v>407</v>
      </c>
      <c r="C195" s="13" t="s">
        <v>1</v>
      </c>
      <c r="D195" s="13" t="str">
        <f>"05794691005"</f>
        <v>05794691005</v>
      </c>
      <c r="E195" s="13"/>
      <c r="F195" s="13" t="s">
        <v>67</v>
      </c>
      <c r="G195" s="13" t="s">
        <v>124</v>
      </c>
      <c r="H195" s="13">
        <v>1225</v>
      </c>
      <c r="I195" s="14">
        <v>42727</v>
      </c>
      <c r="J195" s="14">
        <v>42727</v>
      </c>
      <c r="K195" s="7">
        <v>0</v>
      </c>
      <c r="L195" s="14">
        <v>42727</v>
      </c>
    </row>
    <row r="196" spans="1:12" s="6" customFormat="1" x14ac:dyDescent="0.25">
      <c r="A196" s="13" t="s">
        <v>252</v>
      </c>
      <c r="B196" s="13" t="s">
        <v>3</v>
      </c>
      <c r="C196" s="13" t="s">
        <v>1</v>
      </c>
      <c r="D196" s="13" t="str">
        <f>"97148520584"</f>
        <v>97148520584</v>
      </c>
      <c r="E196" s="13"/>
      <c r="F196" s="13" t="s">
        <v>4</v>
      </c>
      <c r="G196" s="13" t="s">
        <v>124</v>
      </c>
      <c r="H196" s="13">
        <v>5000</v>
      </c>
      <c r="I196" s="14">
        <v>42019</v>
      </c>
      <c r="J196" s="14">
        <v>42369</v>
      </c>
      <c r="K196" s="11">
        <v>2500</v>
      </c>
      <c r="L196" s="14">
        <v>42369</v>
      </c>
    </row>
    <row r="197" spans="1:12" s="6" customFormat="1" x14ac:dyDescent="0.25">
      <c r="A197" s="13" t="s">
        <v>253</v>
      </c>
      <c r="B197" s="13" t="s">
        <v>6</v>
      </c>
      <c r="C197" s="13" t="s">
        <v>1</v>
      </c>
      <c r="D197" s="13" t="str">
        <f>"02512100989"</f>
        <v>02512100989</v>
      </c>
      <c r="E197" s="13"/>
      <c r="F197" s="13" t="s">
        <v>7</v>
      </c>
      <c r="G197" s="13" t="s">
        <v>124</v>
      </c>
      <c r="H197" s="13">
        <v>3960</v>
      </c>
      <c r="I197" s="14">
        <v>42005</v>
      </c>
      <c r="J197" s="14">
        <v>42369</v>
      </c>
      <c r="K197" s="7">
        <v>3615.3</v>
      </c>
      <c r="L197" s="14">
        <v>42369</v>
      </c>
    </row>
    <row r="198" spans="1:12" s="6" customFormat="1" x14ac:dyDescent="0.25">
      <c r="A198" s="13" t="s">
        <v>254</v>
      </c>
      <c r="B198" s="13" t="s">
        <v>9</v>
      </c>
      <c r="C198" s="13" t="s">
        <v>1</v>
      </c>
      <c r="D198" s="13" t="str">
        <f>"00488410010"</f>
        <v>00488410010</v>
      </c>
      <c r="E198" s="13"/>
      <c r="F198" s="13" t="s">
        <v>10</v>
      </c>
      <c r="G198" s="13" t="s">
        <v>124</v>
      </c>
      <c r="H198" s="13">
        <v>10000</v>
      </c>
      <c r="I198" s="14">
        <v>42025</v>
      </c>
      <c r="J198" s="14">
        <v>42756</v>
      </c>
      <c r="K198" s="11">
        <v>11778.19</v>
      </c>
      <c r="L198" s="14">
        <v>42369</v>
      </c>
    </row>
    <row r="199" spans="1:12" s="6" customFormat="1" x14ac:dyDescent="0.25">
      <c r="A199" s="13" t="s">
        <v>255</v>
      </c>
      <c r="B199" s="13" t="s">
        <v>14</v>
      </c>
      <c r="C199" s="13" t="s">
        <v>1</v>
      </c>
      <c r="D199" s="13" t="str">
        <f>"06187081002"</f>
        <v>06187081002</v>
      </c>
      <c r="E199" s="13"/>
      <c r="F199" s="13" t="s">
        <v>433</v>
      </c>
      <c r="G199" s="13" t="s">
        <v>124</v>
      </c>
      <c r="H199" s="13">
        <v>1400</v>
      </c>
      <c r="I199" s="14">
        <v>42037</v>
      </c>
      <c r="J199" s="14">
        <v>42369</v>
      </c>
      <c r="K199" s="7">
        <v>735.01</v>
      </c>
      <c r="L199" s="14">
        <v>42369</v>
      </c>
    </row>
    <row r="200" spans="1:12" s="6" customFormat="1" x14ac:dyDescent="0.25">
      <c r="A200" s="13" t="s">
        <v>16</v>
      </c>
      <c r="B200" s="13" t="s">
        <v>0</v>
      </c>
      <c r="C200" s="13" t="s">
        <v>1</v>
      </c>
      <c r="D200" s="13" t="str">
        <f>"CRDSFN47D02I360T"</f>
        <v>CRDSFN47D02I360T</v>
      </c>
      <c r="E200" s="13"/>
      <c r="F200" s="13" t="s">
        <v>17</v>
      </c>
      <c r="G200" s="13" t="s">
        <v>124</v>
      </c>
      <c r="H200" s="13">
        <v>227.5</v>
      </c>
      <c r="I200" s="14">
        <v>42038</v>
      </c>
      <c r="J200" s="14">
        <v>42038</v>
      </c>
      <c r="K200" s="11">
        <v>206.82</v>
      </c>
      <c r="L200" s="14">
        <v>42369</v>
      </c>
    </row>
    <row r="201" spans="1:12" s="6" customFormat="1" x14ac:dyDescent="0.25">
      <c r="A201" s="13" t="s">
        <v>256</v>
      </c>
      <c r="B201" s="13" t="s">
        <v>20</v>
      </c>
      <c r="C201" s="13" t="s">
        <v>21</v>
      </c>
      <c r="D201" s="13"/>
      <c r="E201" s="13" t="str">
        <f>"6388047V"</f>
        <v>6388047V</v>
      </c>
      <c r="F201" s="13" t="s">
        <v>22</v>
      </c>
      <c r="G201" s="13" t="s">
        <v>124</v>
      </c>
      <c r="H201" s="13">
        <v>4000</v>
      </c>
      <c r="I201" s="14">
        <v>42095</v>
      </c>
      <c r="J201" s="14">
        <v>42124</v>
      </c>
      <c r="K201" s="7">
        <v>0</v>
      </c>
      <c r="L201" s="14">
        <v>42369</v>
      </c>
    </row>
    <row r="202" spans="1:12" s="6" customFormat="1" x14ac:dyDescent="0.25">
      <c r="A202" s="13" t="s">
        <v>257</v>
      </c>
      <c r="B202" s="13" t="s">
        <v>23</v>
      </c>
      <c r="C202" s="13" t="s">
        <v>21</v>
      </c>
      <c r="D202" s="13"/>
      <c r="E202" s="13" t="str">
        <f>"9692928F"</f>
        <v>9692928F</v>
      </c>
      <c r="F202" s="13" t="s">
        <v>24</v>
      </c>
      <c r="G202" s="13" t="s">
        <v>124</v>
      </c>
      <c r="H202" s="13">
        <v>2000</v>
      </c>
      <c r="I202" s="14">
        <v>42095</v>
      </c>
      <c r="J202" s="14">
        <v>42124</v>
      </c>
      <c r="K202" s="11">
        <v>0</v>
      </c>
      <c r="L202" s="14">
        <v>42369</v>
      </c>
    </row>
    <row r="203" spans="1:12" s="6" customFormat="1" x14ac:dyDescent="0.25">
      <c r="A203" s="13" t="s">
        <v>258</v>
      </c>
      <c r="B203" s="13" t="s">
        <v>25</v>
      </c>
      <c r="C203" s="13" t="s">
        <v>1</v>
      </c>
      <c r="D203" s="13" t="str">
        <f>"01099980250"</f>
        <v>01099980250</v>
      </c>
      <c r="E203" s="13"/>
      <c r="F203" s="13" t="s">
        <v>26</v>
      </c>
      <c r="G203" s="13" t="s">
        <v>124</v>
      </c>
      <c r="H203" s="13">
        <v>330.08</v>
      </c>
      <c r="I203" s="14">
        <v>42045</v>
      </c>
      <c r="J203" s="14">
        <v>42045</v>
      </c>
      <c r="K203" s="7">
        <v>287.36</v>
      </c>
      <c r="L203" s="14">
        <v>42369</v>
      </c>
    </row>
    <row r="204" spans="1:12" s="6" customFormat="1" x14ac:dyDescent="0.25">
      <c r="A204" s="13" t="s">
        <v>259</v>
      </c>
      <c r="B204" s="13" t="s">
        <v>31</v>
      </c>
      <c r="C204" s="13" t="s">
        <v>1</v>
      </c>
      <c r="D204" s="13" t="str">
        <f>"DCCLCU69T24G878U"</f>
        <v>DCCLCU69T24G878U</v>
      </c>
      <c r="E204" s="13"/>
      <c r="F204" s="13" t="s">
        <v>493</v>
      </c>
      <c r="G204" s="13" t="s">
        <v>124</v>
      </c>
      <c r="H204" s="13">
        <v>13000</v>
      </c>
      <c r="I204" s="14">
        <v>42053</v>
      </c>
      <c r="J204" s="14">
        <v>42053</v>
      </c>
      <c r="K204" s="11">
        <v>13000</v>
      </c>
      <c r="L204" s="14">
        <v>42369</v>
      </c>
    </row>
    <row r="205" spans="1:12" s="6" customFormat="1" x14ac:dyDescent="0.25">
      <c r="A205" s="13" t="s">
        <v>260</v>
      </c>
      <c r="B205" s="13" t="s">
        <v>129</v>
      </c>
      <c r="C205" s="13" t="s">
        <v>1</v>
      </c>
      <c r="D205" s="13" t="str">
        <f>"02313821007"</f>
        <v>02313821007</v>
      </c>
      <c r="E205" s="13"/>
      <c r="F205" s="13" t="s">
        <v>432</v>
      </c>
      <c r="G205" s="13" t="s">
        <v>124</v>
      </c>
      <c r="H205" s="13">
        <v>9000</v>
      </c>
      <c r="I205" s="14">
        <v>42075</v>
      </c>
      <c r="J205" s="14">
        <v>42075</v>
      </c>
      <c r="K205" s="7">
        <v>8900</v>
      </c>
      <c r="L205" s="14">
        <v>42369</v>
      </c>
    </row>
    <row r="206" spans="1:12" s="6" customFormat="1" x14ac:dyDescent="0.25">
      <c r="A206" s="13" t="s">
        <v>261</v>
      </c>
      <c r="B206" s="13" t="s">
        <v>33</v>
      </c>
      <c r="C206" s="13" t="s">
        <v>1</v>
      </c>
      <c r="D206" s="13" t="str">
        <f>"08195090587"</f>
        <v>08195090587</v>
      </c>
      <c r="E206" s="13"/>
      <c r="F206" s="13" t="s">
        <v>34</v>
      </c>
      <c r="G206" s="13" t="s">
        <v>124</v>
      </c>
      <c r="H206" s="13">
        <v>258.08999999999997</v>
      </c>
      <c r="I206" s="14">
        <v>42005</v>
      </c>
      <c r="J206" s="14">
        <v>42005</v>
      </c>
      <c r="K206" s="11">
        <v>239.5</v>
      </c>
      <c r="L206" s="14">
        <v>42369</v>
      </c>
    </row>
    <row r="207" spans="1:12" s="6" customFormat="1" x14ac:dyDescent="0.25">
      <c r="A207" s="13" t="s">
        <v>262</v>
      </c>
      <c r="B207" s="13" t="s">
        <v>35</v>
      </c>
      <c r="C207" s="13" t="s">
        <v>1</v>
      </c>
      <c r="D207" s="13" t="str">
        <f>"06823941007"</f>
        <v>06823941007</v>
      </c>
      <c r="E207" s="13"/>
      <c r="F207" s="13" t="s">
        <v>494</v>
      </c>
      <c r="G207" s="13" t="s">
        <v>124</v>
      </c>
      <c r="H207" s="13">
        <v>5000</v>
      </c>
      <c r="I207" s="14">
        <v>42068</v>
      </c>
      <c r="J207" s="14">
        <v>42369</v>
      </c>
      <c r="K207" s="7">
        <v>5000</v>
      </c>
      <c r="L207" s="14">
        <v>42369</v>
      </c>
    </row>
    <row r="208" spans="1:12" s="6" customFormat="1" x14ac:dyDescent="0.25">
      <c r="A208" s="13" t="s">
        <v>263</v>
      </c>
      <c r="B208" s="13" t="s">
        <v>38</v>
      </c>
      <c r="C208" s="13" t="s">
        <v>1</v>
      </c>
      <c r="D208" s="13" t="str">
        <f>"05684990483"</f>
        <v>05684990483</v>
      </c>
      <c r="E208" s="13"/>
      <c r="F208" s="13" t="s">
        <v>495</v>
      </c>
      <c r="G208" s="13" t="s">
        <v>124</v>
      </c>
      <c r="H208" s="13">
        <v>39000</v>
      </c>
      <c r="I208" s="14">
        <v>42082</v>
      </c>
      <c r="J208" s="14">
        <v>42369</v>
      </c>
      <c r="K208" s="11">
        <v>37700</v>
      </c>
      <c r="L208" s="14">
        <v>42369</v>
      </c>
    </row>
    <row r="209" spans="1:12" s="6" customFormat="1" x14ac:dyDescent="0.25">
      <c r="A209" s="13" t="s">
        <v>264</v>
      </c>
      <c r="B209" s="13" t="s">
        <v>40</v>
      </c>
      <c r="C209" s="13" t="s">
        <v>1</v>
      </c>
      <c r="D209" s="13" t="str">
        <f>"10086440152"</f>
        <v>10086440152</v>
      </c>
      <c r="E209" s="13"/>
      <c r="F209" s="13" t="s">
        <v>41</v>
      </c>
      <c r="G209" s="13" t="s">
        <v>124</v>
      </c>
      <c r="H209" s="13">
        <v>24000</v>
      </c>
      <c r="I209" s="14">
        <v>42066</v>
      </c>
      <c r="J209" s="14">
        <v>42432</v>
      </c>
      <c r="K209" s="7">
        <v>24000</v>
      </c>
      <c r="L209" s="14">
        <v>42369</v>
      </c>
    </row>
    <row r="210" spans="1:12" s="6" customFormat="1" x14ac:dyDescent="0.25">
      <c r="A210" s="13" t="s">
        <v>265</v>
      </c>
      <c r="B210" s="13" t="s">
        <v>132</v>
      </c>
      <c r="C210" s="13" t="s">
        <v>21</v>
      </c>
      <c r="D210" s="13"/>
      <c r="E210" s="13" t="str">
        <f>"0"</f>
        <v>0</v>
      </c>
      <c r="F210" s="13" t="s">
        <v>496</v>
      </c>
      <c r="G210" s="13" t="s">
        <v>124</v>
      </c>
      <c r="H210" s="13">
        <v>6052</v>
      </c>
      <c r="I210" s="14">
        <v>42094</v>
      </c>
      <c r="J210" s="14">
        <v>42094</v>
      </c>
      <c r="K210" s="11">
        <v>4866.8999999999996</v>
      </c>
      <c r="L210" s="14">
        <v>42369</v>
      </c>
    </row>
    <row r="211" spans="1:12" s="6" customFormat="1" x14ac:dyDescent="0.25">
      <c r="A211" s="13" t="s">
        <v>266</v>
      </c>
      <c r="B211" s="13" t="s">
        <v>35</v>
      </c>
      <c r="C211" s="13" t="s">
        <v>1</v>
      </c>
      <c r="D211" s="13" t="str">
        <f>"01187240500"</f>
        <v>01187240500</v>
      </c>
      <c r="E211" s="13"/>
      <c r="F211" s="13" t="s">
        <v>481</v>
      </c>
      <c r="G211" s="13" t="s">
        <v>124</v>
      </c>
      <c r="H211" s="13">
        <v>39940</v>
      </c>
      <c r="I211" s="14">
        <v>42118</v>
      </c>
      <c r="J211" s="14">
        <v>42369</v>
      </c>
      <c r="K211" s="7">
        <v>39940</v>
      </c>
      <c r="L211" s="14">
        <v>42369</v>
      </c>
    </row>
    <row r="212" spans="1:12" s="6" customFormat="1" x14ac:dyDescent="0.25">
      <c r="A212" s="13" t="s">
        <v>46</v>
      </c>
      <c r="B212" s="13" t="s">
        <v>39</v>
      </c>
      <c r="C212" s="13" t="s">
        <v>21</v>
      </c>
      <c r="D212" s="13" t="str">
        <f>"04705810150"</f>
        <v>04705810150</v>
      </c>
      <c r="E212" s="13"/>
      <c r="F212" s="13" t="s">
        <v>47</v>
      </c>
      <c r="G212" s="13" t="s">
        <v>124</v>
      </c>
      <c r="H212" s="13">
        <v>29750</v>
      </c>
      <c r="I212" s="14">
        <v>42128</v>
      </c>
      <c r="J212" s="14">
        <v>42141</v>
      </c>
      <c r="K212" s="11">
        <v>29750</v>
      </c>
      <c r="L212" s="14">
        <v>42369</v>
      </c>
    </row>
    <row r="213" spans="1:12" s="6" customFormat="1" x14ac:dyDescent="0.25">
      <c r="A213" s="13" t="s">
        <v>267</v>
      </c>
      <c r="B213" s="13" t="s">
        <v>35</v>
      </c>
      <c r="C213" s="13" t="s">
        <v>21</v>
      </c>
      <c r="D213" s="13" t="str">
        <f>"03131990370"</f>
        <v>03131990370</v>
      </c>
      <c r="E213" s="13"/>
      <c r="F213" s="13" t="s">
        <v>441</v>
      </c>
      <c r="G213" s="13" t="s">
        <v>124</v>
      </c>
      <c r="H213" s="13">
        <v>37800</v>
      </c>
      <c r="I213" s="14">
        <v>42110</v>
      </c>
      <c r="J213" s="14">
        <v>42369</v>
      </c>
      <c r="K213" s="7">
        <v>29880</v>
      </c>
      <c r="L213" s="14">
        <v>42369</v>
      </c>
    </row>
    <row r="214" spans="1:12" s="6" customFormat="1" x14ac:dyDescent="0.25">
      <c r="A214" s="13" t="s">
        <v>268</v>
      </c>
      <c r="B214" s="13" t="s">
        <v>133</v>
      </c>
      <c r="C214" s="13" t="s">
        <v>1</v>
      </c>
      <c r="D214" s="13" t="str">
        <f>"12928921001"</f>
        <v>12928921001</v>
      </c>
      <c r="E214" s="13"/>
      <c r="F214" s="13" t="s">
        <v>48</v>
      </c>
      <c r="G214" s="13" t="s">
        <v>124</v>
      </c>
      <c r="H214" s="13">
        <v>2880</v>
      </c>
      <c r="I214" s="14">
        <v>42095</v>
      </c>
      <c r="J214" s="14">
        <v>42171</v>
      </c>
      <c r="K214" s="11">
        <v>2880</v>
      </c>
      <c r="L214" s="14">
        <v>42369</v>
      </c>
    </row>
    <row r="215" spans="1:12" s="6" customFormat="1" x14ac:dyDescent="0.25">
      <c r="A215" s="13" t="s">
        <v>269</v>
      </c>
      <c r="B215" s="13" t="s">
        <v>134</v>
      </c>
      <c r="C215" s="13" t="s">
        <v>1</v>
      </c>
      <c r="D215" s="13" t="str">
        <f>"07998091008"</f>
        <v>07998091008</v>
      </c>
      <c r="E215" s="13"/>
      <c r="F215" s="13" t="s">
        <v>49</v>
      </c>
      <c r="G215" s="13" t="s">
        <v>124</v>
      </c>
      <c r="H215" s="13">
        <v>12000</v>
      </c>
      <c r="I215" s="14">
        <v>42116</v>
      </c>
      <c r="J215" s="14">
        <v>42369</v>
      </c>
      <c r="K215" s="7">
        <v>5730</v>
      </c>
      <c r="L215" s="14">
        <v>42369</v>
      </c>
    </row>
    <row r="216" spans="1:12" s="6" customFormat="1" x14ac:dyDescent="0.25">
      <c r="A216" s="13" t="s">
        <v>270</v>
      </c>
      <c r="B216" s="13" t="s">
        <v>35</v>
      </c>
      <c r="C216" s="13" t="s">
        <v>1</v>
      </c>
      <c r="D216" s="13" t="str">
        <f>"02313821007"</f>
        <v>02313821007</v>
      </c>
      <c r="E216" s="13"/>
      <c r="F216" s="13" t="s">
        <v>432</v>
      </c>
      <c r="G216" s="13" t="s">
        <v>124</v>
      </c>
      <c r="H216" s="13">
        <v>5150</v>
      </c>
      <c r="I216" s="14">
        <v>42122</v>
      </c>
      <c r="J216" s="14">
        <v>42122</v>
      </c>
      <c r="K216" s="11">
        <v>5150</v>
      </c>
      <c r="L216" s="14">
        <v>42369</v>
      </c>
    </row>
    <row r="217" spans="1:12" s="6" customFormat="1" x14ac:dyDescent="0.25">
      <c r="A217" s="13" t="s">
        <v>271</v>
      </c>
      <c r="B217" s="13" t="s">
        <v>135</v>
      </c>
      <c r="C217" s="13" t="s">
        <v>37</v>
      </c>
      <c r="D217" s="13" t="str">
        <f>"09973101000"</f>
        <v>09973101000</v>
      </c>
      <c r="E217" s="13"/>
      <c r="F217" s="13" t="s">
        <v>15</v>
      </c>
      <c r="G217" s="13" t="s">
        <v>124</v>
      </c>
      <c r="H217" s="13">
        <v>1050</v>
      </c>
      <c r="I217" s="14">
        <v>42135</v>
      </c>
      <c r="J217" s="14">
        <v>42135</v>
      </c>
      <c r="K217" s="7">
        <v>975</v>
      </c>
      <c r="L217" s="14">
        <v>42369</v>
      </c>
    </row>
    <row r="218" spans="1:12" s="6" customFormat="1" x14ac:dyDescent="0.25">
      <c r="A218" s="13" t="s">
        <v>272</v>
      </c>
      <c r="B218" s="13" t="s">
        <v>0</v>
      </c>
      <c r="C218" s="13" t="s">
        <v>1</v>
      </c>
      <c r="D218" s="13" t="str">
        <f>"VVNDNL70A30H501X"</f>
        <v>VVNDNL70A30H501X</v>
      </c>
      <c r="E218" s="13"/>
      <c r="F218" s="13" t="s">
        <v>2</v>
      </c>
      <c r="G218" s="13" t="s">
        <v>124</v>
      </c>
      <c r="H218" s="13">
        <v>24000</v>
      </c>
      <c r="I218" s="14">
        <v>42109</v>
      </c>
      <c r="J218" s="14">
        <v>42369</v>
      </c>
      <c r="K218" s="11">
        <v>12950</v>
      </c>
      <c r="L218" s="14">
        <v>42369</v>
      </c>
    </row>
    <row r="219" spans="1:12" s="6" customFormat="1" x14ac:dyDescent="0.25">
      <c r="A219" s="13" t="s">
        <v>273</v>
      </c>
      <c r="B219" s="13" t="s">
        <v>127</v>
      </c>
      <c r="C219" s="13" t="s">
        <v>1</v>
      </c>
      <c r="D219" s="13" t="str">
        <f>"07945211006"</f>
        <v>07945211006</v>
      </c>
      <c r="E219" s="13"/>
      <c r="F219" s="13" t="s">
        <v>51</v>
      </c>
      <c r="G219" s="13" t="s">
        <v>124</v>
      </c>
      <c r="H219" s="13">
        <v>200</v>
      </c>
      <c r="I219" s="14">
        <v>42144</v>
      </c>
      <c r="J219" s="14">
        <v>42144</v>
      </c>
      <c r="K219" s="7">
        <v>200</v>
      </c>
      <c r="L219" s="14">
        <v>42369</v>
      </c>
    </row>
    <row r="220" spans="1:12" s="6" customFormat="1" x14ac:dyDescent="0.25">
      <c r="A220" s="13" t="s">
        <v>274</v>
      </c>
      <c r="B220" s="13" t="s">
        <v>50</v>
      </c>
      <c r="C220" s="13" t="s">
        <v>1</v>
      </c>
      <c r="D220" s="13" t="str">
        <f>"03695960652"</f>
        <v>03695960652</v>
      </c>
      <c r="E220" s="13"/>
      <c r="F220" s="13" t="s">
        <v>52</v>
      </c>
      <c r="G220" s="13" t="s">
        <v>124</v>
      </c>
      <c r="H220" s="13">
        <v>3000</v>
      </c>
      <c r="I220" s="14">
        <v>42144</v>
      </c>
      <c r="J220" s="14">
        <v>42144</v>
      </c>
      <c r="K220" s="11">
        <v>3000</v>
      </c>
      <c r="L220" s="14">
        <v>42369</v>
      </c>
    </row>
    <row r="221" spans="1:12" s="6" customFormat="1" x14ac:dyDescent="0.25">
      <c r="A221" s="13" t="s">
        <v>275</v>
      </c>
      <c r="B221" s="13" t="s">
        <v>53</v>
      </c>
      <c r="C221" s="13" t="s">
        <v>21</v>
      </c>
      <c r="D221" s="13" t="str">
        <f>"04705810150"</f>
        <v>04705810150</v>
      </c>
      <c r="E221" s="13"/>
      <c r="F221" s="13" t="s">
        <v>47</v>
      </c>
      <c r="G221" s="13" t="s">
        <v>124</v>
      </c>
      <c r="H221" s="13">
        <v>19299.25</v>
      </c>
      <c r="I221" s="14">
        <v>42169</v>
      </c>
      <c r="J221" s="14">
        <v>42175</v>
      </c>
      <c r="K221" s="7">
        <v>19299.25</v>
      </c>
      <c r="L221" s="14">
        <v>42369</v>
      </c>
    </row>
    <row r="222" spans="1:12" s="6" customFormat="1" x14ac:dyDescent="0.25">
      <c r="A222" s="13" t="s">
        <v>276</v>
      </c>
      <c r="B222" s="13" t="s">
        <v>408</v>
      </c>
      <c r="C222" s="13" t="s">
        <v>1</v>
      </c>
      <c r="D222" s="13" t="str">
        <f>"05006900962"</f>
        <v>05006900962</v>
      </c>
      <c r="E222" s="13"/>
      <c r="F222" s="13" t="s">
        <v>428</v>
      </c>
      <c r="G222" s="13" t="s">
        <v>124</v>
      </c>
      <c r="H222" s="13">
        <v>15150</v>
      </c>
      <c r="I222" s="14">
        <v>42156</v>
      </c>
      <c r="J222" s="14">
        <v>42156</v>
      </c>
      <c r="K222" s="11">
        <v>10050</v>
      </c>
      <c r="L222" s="14">
        <v>42369</v>
      </c>
    </row>
    <row r="223" spans="1:12" s="6" customFormat="1" x14ac:dyDescent="0.25">
      <c r="A223" s="13" t="s">
        <v>277</v>
      </c>
      <c r="B223" s="13" t="s">
        <v>59</v>
      </c>
      <c r="C223" s="13" t="s">
        <v>12</v>
      </c>
      <c r="D223" s="13" t="str">
        <f>"01843430560"</f>
        <v>01843430560</v>
      </c>
      <c r="E223" s="13"/>
      <c r="F223" s="13" t="s">
        <v>60</v>
      </c>
      <c r="G223" s="13" t="s">
        <v>124</v>
      </c>
      <c r="H223" s="13">
        <v>5900</v>
      </c>
      <c r="I223" s="14">
        <v>42167</v>
      </c>
      <c r="J223" s="14">
        <v>42185</v>
      </c>
      <c r="K223" s="7">
        <v>4700</v>
      </c>
      <c r="L223" s="14">
        <v>42369</v>
      </c>
    </row>
    <row r="224" spans="1:12" s="6" customFormat="1" x14ac:dyDescent="0.25">
      <c r="A224" s="13" t="s">
        <v>278</v>
      </c>
      <c r="B224" s="13" t="s">
        <v>56</v>
      </c>
      <c r="C224" s="13" t="s">
        <v>1</v>
      </c>
      <c r="D224" s="13" t="str">
        <f>"00916900152"</f>
        <v>00916900152</v>
      </c>
      <c r="E224" s="13"/>
      <c r="F224" s="13" t="s">
        <v>57</v>
      </c>
      <c r="G224" s="13" t="s">
        <v>124</v>
      </c>
      <c r="H224" s="13">
        <v>2500</v>
      </c>
      <c r="I224" s="14">
        <v>42181</v>
      </c>
      <c r="J224" s="14">
        <v>42308</v>
      </c>
      <c r="K224" s="11">
        <v>1576</v>
      </c>
      <c r="L224" s="14">
        <v>42369</v>
      </c>
    </row>
    <row r="225" spans="1:12" s="6" customFormat="1" x14ac:dyDescent="0.25">
      <c r="A225" s="13" t="s">
        <v>279</v>
      </c>
      <c r="B225" s="13" t="s">
        <v>38</v>
      </c>
      <c r="C225" s="13" t="s">
        <v>1</v>
      </c>
      <c r="D225" s="13" t="str">
        <f>"03165850789"</f>
        <v>03165850789</v>
      </c>
      <c r="E225" s="13"/>
      <c r="F225" s="13" t="s">
        <v>439</v>
      </c>
      <c r="G225" s="13" t="s">
        <v>124</v>
      </c>
      <c r="H225" s="13">
        <v>30000</v>
      </c>
      <c r="I225" s="14">
        <v>42193</v>
      </c>
      <c r="J225" s="14">
        <v>42551</v>
      </c>
      <c r="K225" s="7">
        <v>15800</v>
      </c>
      <c r="L225" s="14">
        <v>42369</v>
      </c>
    </row>
    <row r="226" spans="1:12" s="6" customFormat="1" x14ac:dyDescent="0.25">
      <c r="A226" s="13" t="s">
        <v>61</v>
      </c>
      <c r="B226" s="13" t="s">
        <v>128</v>
      </c>
      <c r="C226" s="13" t="s">
        <v>1</v>
      </c>
      <c r="D226" s="13" t="str">
        <f>"07552810587"</f>
        <v>07552810587</v>
      </c>
      <c r="E226" s="13"/>
      <c r="F226" s="13" t="s">
        <v>430</v>
      </c>
      <c r="G226" s="13" t="s">
        <v>124</v>
      </c>
      <c r="H226" s="13">
        <v>17280</v>
      </c>
      <c r="I226" s="14">
        <v>42187</v>
      </c>
      <c r="J226" s="14">
        <v>42187</v>
      </c>
      <c r="K226" s="11">
        <v>17280</v>
      </c>
      <c r="L226" s="14">
        <v>42369</v>
      </c>
    </row>
    <row r="227" spans="1:12" s="6" customFormat="1" x14ac:dyDescent="0.25">
      <c r="A227" s="13" t="s">
        <v>280</v>
      </c>
      <c r="B227" s="13" t="s">
        <v>409</v>
      </c>
      <c r="C227" s="13" t="s">
        <v>21</v>
      </c>
      <c r="D227" s="13" t="str">
        <f>"02313821007"</f>
        <v>02313821007</v>
      </c>
      <c r="E227" s="13"/>
      <c r="F227" s="13" t="s">
        <v>432</v>
      </c>
      <c r="G227" s="13" t="s">
        <v>124</v>
      </c>
      <c r="H227" s="13">
        <v>6500</v>
      </c>
      <c r="I227" s="14">
        <v>42191</v>
      </c>
      <c r="J227" s="14">
        <v>42250</v>
      </c>
      <c r="K227" s="7">
        <v>6500</v>
      </c>
      <c r="L227" s="14">
        <v>42369</v>
      </c>
    </row>
    <row r="228" spans="1:12" s="6" customFormat="1" x14ac:dyDescent="0.25">
      <c r="A228" s="13" t="s">
        <v>281</v>
      </c>
      <c r="B228" s="13" t="s">
        <v>410</v>
      </c>
      <c r="C228" s="13" t="s">
        <v>1</v>
      </c>
      <c r="D228" s="13" t="str">
        <f>"04338251004"</f>
        <v>04338251004</v>
      </c>
      <c r="E228" s="13"/>
      <c r="F228" s="13" t="s">
        <v>62</v>
      </c>
      <c r="G228" s="13" t="s">
        <v>124</v>
      </c>
      <c r="H228" s="13">
        <v>39900</v>
      </c>
      <c r="I228" s="14">
        <v>42195</v>
      </c>
      <c r="J228" s="14">
        <v>42369</v>
      </c>
      <c r="K228" s="11">
        <v>39900</v>
      </c>
      <c r="L228" s="14">
        <v>42369</v>
      </c>
    </row>
    <row r="229" spans="1:12" s="6" customFormat="1" x14ac:dyDescent="0.25">
      <c r="A229" s="13" t="s">
        <v>282</v>
      </c>
      <c r="B229" s="13" t="s">
        <v>50</v>
      </c>
      <c r="C229" s="13" t="s">
        <v>1</v>
      </c>
      <c r="D229" s="13" t="str">
        <f>"00122620578"</f>
        <v>00122620578</v>
      </c>
      <c r="E229" s="13"/>
      <c r="F229" s="13" t="s">
        <v>497</v>
      </c>
      <c r="G229" s="13" t="s">
        <v>124</v>
      </c>
      <c r="H229" s="13">
        <v>18720</v>
      </c>
      <c r="I229" s="14">
        <v>42198</v>
      </c>
      <c r="J229" s="14">
        <v>42303</v>
      </c>
      <c r="K229" s="7">
        <v>14580</v>
      </c>
      <c r="L229" s="14">
        <v>42369</v>
      </c>
    </row>
    <row r="230" spans="1:12" s="6" customFormat="1" x14ac:dyDescent="0.25">
      <c r="A230" s="13" t="s">
        <v>283</v>
      </c>
      <c r="B230" s="13" t="s">
        <v>63</v>
      </c>
      <c r="C230" s="13" t="s">
        <v>12</v>
      </c>
      <c r="D230" s="13" t="str">
        <f>"05817461006"</f>
        <v>05817461006</v>
      </c>
      <c r="E230" s="13"/>
      <c r="F230" s="13" t="s">
        <v>64</v>
      </c>
      <c r="G230" s="13" t="s">
        <v>124</v>
      </c>
      <c r="H230" s="13">
        <v>19000</v>
      </c>
      <c r="I230" s="14">
        <v>42202</v>
      </c>
      <c r="J230" s="14">
        <v>42386</v>
      </c>
      <c r="K230" s="11">
        <v>19000</v>
      </c>
      <c r="L230" s="14">
        <v>42369</v>
      </c>
    </row>
    <row r="231" spans="1:12" s="6" customFormat="1" x14ac:dyDescent="0.25">
      <c r="A231" s="13" t="s">
        <v>284</v>
      </c>
      <c r="B231" s="13" t="s">
        <v>36</v>
      </c>
      <c r="C231" s="13" t="s">
        <v>1</v>
      </c>
      <c r="D231" s="13" t="str">
        <f>"03467031211"</f>
        <v>03467031211</v>
      </c>
      <c r="E231" s="13"/>
      <c r="F231" s="13" t="s">
        <v>498</v>
      </c>
      <c r="G231" s="13" t="s">
        <v>124</v>
      </c>
      <c r="H231" s="13">
        <v>9725</v>
      </c>
      <c r="I231" s="14">
        <v>42209</v>
      </c>
      <c r="J231" s="14">
        <v>42231</v>
      </c>
      <c r="K231" s="7">
        <v>9725</v>
      </c>
      <c r="L231" s="14">
        <v>42369</v>
      </c>
    </row>
    <row r="232" spans="1:12" s="6" customFormat="1" x14ac:dyDescent="0.25">
      <c r="A232" s="13" t="s">
        <v>285</v>
      </c>
      <c r="B232" s="13" t="s">
        <v>65</v>
      </c>
      <c r="C232" s="13" t="s">
        <v>37</v>
      </c>
      <c r="D232" s="13" t="str">
        <f>"09973101000"</f>
        <v>09973101000</v>
      </c>
      <c r="E232" s="13"/>
      <c r="F232" s="13" t="s">
        <v>15</v>
      </c>
      <c r="G232" s="13" t="s">
        <v>124</v>
      </c>
      <c r="H232" s="13">
        <v>1105.5</v>
      </c>
      <c r="I232" s="14">
        <v>42219</v>
      </c>
      <c r="J232" s="14">
        <v>42219</v>
      </c>
      <c r="K232" s="11">
        <v>1025.7</v>
      </c>
      <c r="L232" s="14">
        <v>42369</v>
      </c>
    </row>
    <row r="233" spans="1:12" s="6" customFormat="1" x14ac:dyDescent="0.25">
      <c r="A233" s="13" t="s">
        <v>286</v>
      </c>
      <c r="B233" s="13" t="s">
        <v>555</v>
      </c>
      <c r="C233" s="13" t="s">
        <v>1</v>
      </c>
      <c r="D233" s="13" t="str">
        <f>"DGMLRN70C49L103Y"</f>
        <v>DGMLRN70C49L103Y</v>
      </c>
      <c r="E233" s="13"/>
      <c r="F233" s="13" t="s">
        <v>456</v>
      </c>
      <c r="G233" s="13" t="s">
        <v>124</v>
      </c>
      <c r="H233" s="13">
        <v>18000</v>
      </c>
      <c r="I233" s="14">
        <v>42213</v>
      </c>
      <c r="J233" s="14">
        <v>42369</v>
      </c>
      <c r="K233" s="7">
        <v>16000</v>
      </c>
      <c r="L233" s="14">
        <v>42369</v>
      </c>
    </row>
    <row r="234" spans="1:12" s="6" customFormat="1" x14ac:dyDescent="0.25">
      <c r="A234" s="13" t="s">
        <v>69</v>
      </c>
      <c r="B234" s="13" t="s">
        <v>54</v>
      </c>
      <c r="C234" s="13" t="s">
        <v>12</v>
      </c>
      <c r="D234" s="13" t="str">
        <f>"03437560588"</f>
        <v>03437560588</v>
      </c>
      <c r="E234" s="13"/>
      <c r="F234" s="13" t="s">
        <v>434</v>
      </c>
      <c r="G234" s="13" t="s">
        <v>124</v>
      </c>
      <c r="H234" s="13">
        <v>17185</v>
      </c>
      <c r="I234" s="14">
        <v>42250</v>
      </c>
      <c r="J234" s="14">
        <v>42286</v>
      </c>
      <c r="K234" s="11">
        <v>19903.5</v>
      </c>
      <c r="L234" s="14">
        <v>42369</v>
      </c>
    </row>
    <row r="235" spans="1:12" s="6" customFormat="1" x14ac:dyDescent="0.25">
      <c r="A235" s="13" t="s">
        <v>69</v>
      </c>
      <c r="B235" s="13" t="s">
        <v>54</v>
      </c>
      <c r="C235" s="13" t="s">
        <v>12</v>
      </c>
      <c r="D235" s="13" t="str">
        <f>"04477501003"</f>
        <v>04477501003</v>
      </c>
      <c r="E235" s="13"/>
      <c r="F235" s="13" t="s">
        <v>443</v>
      </c>
      <c r="G235" s="13" t="s">
        <v>123</v>
      </c>
      <c r="H235" s="13"/>
      <c r="I235" s="13"/>
      <c r="J235" s="14"/>
      <c r="K235" s="7"/>
      <c r="L235" s="14">
        <v>42369</v>
      </c>
    </row>
    <row r="236" spans="1:12" s="6" customFormat="1" x14ac:dyDescent="0.25">
      <c r="A236" s="13" t="s">
        <v>69</v>
      </c>
      <c r="B236" s="13" t="s">
        <v>54</v>
      </c>
      <c r="C236" s="13" t="s">
        <v>12</v>
      </c>
      <c r="D236" s="13" t="str">
        <f>"00716670583"</f>
        <v>00716670583</v>
      </c>
      <c r="E236" s="13"/>
      <c r="F236" s="13" t="s">
        <v>70</v>
      </c>
      <c r="G236" s="13" t="s">
        <v>123</v>
      </c>
      <c r="H236" s="13"/>
      <c r="I236" s="13"/>
      <c r="J236" s="14"/>
      <c r="K236" s="11"/>
      <c r="L236" s="14">
        <v>42369</v>
      </c>
    </row>
    <row r="237" spans="1:12" s="6" customFormat="1" x14ac:dyDescent="0.25">
      <c r="A237" s="13" t="s">
        <v>69</v>
      </c>
      <c r="B237" s="13" t="s">
        <v>54</v>
      </c>
      <c r="C237" s="13" t="s">
        <v>12</v>
      </c>
      <c r="D237" s="13" t="str">
        <f>"00478450588"</f>
        <v>00478450588</v>
      </c>
      <c r="E237" s="13"/>
      <c r="F237" s="13" t="s">
        <v>71</v>
      </c>
      <c r="G237" s="13" t="s">
        <v>123</v>
      </c>
      <c r="H237" s="13"/>
      <c r="I237" s="13"/>
      <c r="J237" s="14"/>
      <c r="K237" s="7"/>
      <c r="L237" s="14">
        <v>42369</v>
      </c>
    </row>
    <row r="238" spans="1:12" s="6" customFormat="1" x14ac:dyDescent="0.25">
      <c r="A238" s="13" t="s">
        <v>69</v>
      </c>
      <c r="B238" s="13" t="s">
        <v>54</v>
      </c>
      <c r="C238" s="13" t="s">
        <v>12</v>
      </c>
      <c r="D238" s="13" t="str">
        <f>"05023781007"</f>
        <v>05023781007</v>
      </c>
      <c r="E238" s="13"/>
      <c r="F238" s="13" t="s">
        <v>516</v>
      </c>
      <c r="G238" s="13" t="s">
        <v>123</v>
      </c>
      <c r="H238" s="13"/>
      <c r="I238" s="13"/>
      <c r="J238" s="14"/>
      <c r="K238" s="11"/>
      <c r="L238" s="14">
        <v>42369</v>
      </c>
    </row>
    <row r="239" spans="1:12" s="6" customFormat="1" x14ac:dyDescent="0.25">
      <c r="A239" s="13" t="s">
        <v>287</v>
      </c>
      <c r="B239" s="13" t="s">
        <v>72</v>
      </c>
      <c r="C239" s="13" t="s">
        <v>1</v>
      </c>
      <c r="D239" s="13" t="str">
        <f>"03643530961"</f>
        <v>03643530961</v>
      </c>
      <c r="E239" s="13"/>
      <c r="F239" s="13" t="s">
        <v>499</v>
      </c>
      <c r="G239" s="13" t="s">
        <v>124</v>
      </c>
      <c r="H239" s="13">
        <v>30000</v>
      </c>
      <c r="I239" s="14">
        <v>42263</v>
      </c>
      <c r="J239" s="14">
        <v>42338</v>
      </c>
      <c r="K239" s="7">
        <v>30000</v>
      </c>
      <c r="L239" s="14">
        <v>42369</v>
      </c>
    </row>
    <row r="240" spans="1:12" s="6" customFormat="1" x14ac:dyDescent="0.25">
      <c r="A240" s="13" t="s">
        <v>288</v>
      </c>
      <c r="B240" s="13" t="s">
        <v>45</v>
      </c>
      <c r="C240" s="13" t="s">
        <v>1</v>
      </c>
      <c r="D240" s="13" t="str">
        <f>"08409051003"</f>
        <v>08409051003</v>
      </c>
      <c r="E240" s="13"/>
      <c r="F240" s="13" t="s">
        <v>500</v>
      </c>
      <c r="G240" s="13" t="s">
        <v>124</v>
      </c>
      <c r="H240" s="13">
        <v>15900</v>
      </c>
      <c r="I240" s="14">
        <v>42270</v>
      </c>
      <c r="J240" s="14">
        <v>42369</v>
      </c>
      <c r="K240" s="11">
        <v>15900</v>
      </c>
      <c r="L240" s="14">
        <v>42369</v>
      </c>
    </row>
    <row r="241" spans="1:12" s="6" customFormat="1" x14ac:dyDescent="0.25">
      <c r="A241" s="13" t="s">
        <v>289</v>
      </c>
      <c r="B241" s="13" t="s">
        <v>27</v>
      </c>
      <c r="C241" s="13" t="s">
        <v>1</v>
      </c>
      <c r="D241" s="13" t="str">
        <f>"09973101000"</f>
        <v>09973101000</v>
      </c>
      <c r="E241" s="13"/>
      <c r="F241" s="13" t="s">
        <v>15</v>
      </c>
      <c r="G241" s="13" t="s">
        <v>124</v>
      </c>
      <c r="H241" s="13">
        <v>448</v>
      </c>
      <c r="I241" s="14">
        <v>42292</v>
      </c>
      <c r="J241" s="14">
        <v>42292</v>
      </c>
      <c r="K241" s="7">
        <v>448</v>
      </c>
      <c r="L241" s="14">
        <v>42369</v>
      </c>
    </row>
    <row r="242" spans="1:12" s="6" customFormat="1" x14ac:dyDescent="0.25">
      <c r="A242" s="13" t="s">
        <v>290</v>
      </c>
      <c r="B242" s="13" t="s">
        <v>75</v>
      </c>
      <c r="C242" s="13" t="s">
        <v>1</v>
      </c>
      <c r="D242" s="13" t="str">
        <f>"02313821007"</f>
        <v>02313821007</v>
      </c>
      <c r="E242" s="13"/>
      <c r="F242" s="13" t="s">
        <v>432</v>
      </c>
      <c r="G242" s="13" t="s">
        <v>124</v>
      </c>
      <c r="H242" s="13">
        <v>12531</v>
      </c>
      <c r="I242" s="14">
        <v>42095</v>
      </c>
      <c r="J242" s="14">
        <v>42369</v>
      </c>
      <c r="K242" s="11">
        <v>12531</v>
      </c>
      <c r="L242" s="14">
        <v>42369</v>
      </c>
    </row>
    <row r="243" spans="1:12" s="6" customFormat="1" x14ac:dyDescent="0.25">
      <c r="A243" s="13" t="s">
        <v>291</v>
      </c>
      <c r="B243" s="13" t="s">
        <v>76</v>
      </c>
      <c r="C243" s="13" t="s">
        <v>21</v>
      </c>
      <c r="D243" s="13" t="str">
        <f>"01624670400"</f>
        <v>01624670400</v>
      </c>
      <c r="E243" s="13"/>
      <c r="F243" s="13" t="s">
        <v>77</v>
      </c>
      <c r="G243" s="13" t="s">
        <v>124</v>
      </c>
      <c r="H243" s="13">
        <v>800</v>
      </c>
      <c r="I243" s="14">
        <v>42313</v>
      </c>
      <c r="J243" s="14">
        <v>42313</v>
      </c>
      <c r="K243" s="7">
        <v>800</v>
      </c>
      <c r="L243" s="14">
        <v>42369</v>
      </c>
    </row>
    <row r="244" spans="1:12" s="6" customFormat="1" x14ac:dyDescent="0.25">
      <c r="A244" s="13" t="s">
        <v>292</v>
      </c>
      <c r="B244" s="13" t="s">
        <v>54</v>
      </c>
      <c r="C244" s="13" t="s">
        <v>1</v>
      </c>
      <c r="D244" s="13" t="str">
        <f>"00947810594"</f>
        <v>00947810594</v>
      </c>
      <c r="E244" s="13"/>
      <c r="F244" s="13" t="s">
        <v>78</v>
      </c>
      <c r="G244" s="13" t="s">
        <v>124</v>
      </c>
      <c r="H244" s="13">
        <v>3900</v>
      </c>
      <c r="I244" s="14">
        <v>42298</v>
      </c>
      <c r="J244" s="14">
        <v>42298</v>
      </c>
      <c r="K244" s="11">
        <v>3900</v>
      </c>
      <c r="L244" s="14">
        <v>42369</v>
      </c>
    </row>
    <row r="245" spans="1:12" s="6" customFormat="1" x14ac:dyDescent="0.25">
      <c r="A245" s="13" t="s">
        <v>293</v>
      </c>
      <c r="B245" s="13" t="s">
        <v>54</v>
      </c>
      <c r="C245" s="13" t="s">
        <v>1</v>
      </c>
      <c r="D245" s="13" t="str">
        <f>"11586021005"</f>
        <v>11586021005</v>
      </c>
      <c r="E245" s="13"/>
      <c r="F245" s="13" t="s">
        <v>32</v>
      </c>
      <c r="G245" s="13" t="s">
        <v>124</v>
      </c>
      <c r="H245" s="13">
        <v>2000</v>
      </c>
      <c r="I245" s="14">
        <v>42304</v>
      </c>
      <c r="J245" s="14">
        <v>42305</v>
      </c>
      <c r="K245" s="7">
        <v>2000</v>
      </c>
      <c r="L245" s="14">
        <v>42369</v>
      </c>
    </row>
    <row r="246" spans="1:12" s="6" customFormat="1" x14ac:dyDescent="0.25">
      <c r="A246" s="13" t="s">
        <v>294</v>
      </c>
      <c r="B246" s="13" t="s">
        <v>556</v>
      </c>
      <c r="C246" s="13" t="s">
        <v>1</v>
      </c>
      <c r="D246" s="13" t="str">
        <f>"02593930593"</f>
        <v>02593930593</v>
      </c>
      <c r="E246" s="13"/>
      <c r="F246" s="13" t="s">
        <v>442</v>
      </c>
      <c r="G246" s="13" t="s">
        <v>124</v>
      </c>
      <c r="H246" s="13">
        <v>12000</v>
      </c>
      <c r="I246" s="14">
        <v>42307</v>
      </c>
      <c r="J246" s="14">
        <v>42459</v>
      </c>
      <c r="K246" s="11">
        <v>12000</v>
      </c>
      <c r="L246" s="14">
        <v>42369</v>
      </c>
    </row>
    <row r="247" spans="1:12" s="6" customFormat="1" x14ac:dyDescent="0.25">
      <c r="A247" s="13" t="s">
        <v>295</v>
      </c>
      <c r="B247" s="13" t="s">
        <v>83</v>
      </c>
      <c r="C247" s="13" t="s">
        <v>1</v>
      </c>
      <c r="D247" s="13"/>
      <c r="E247" s="13" t="str">
        <f>"CHE-114902139"</f>
        <v>CHE-114902139</v>
      </c>
      <c r="F247" s="13" t="s">
        <v>84</v>
      </c>
      <c r="G247" s="13" t="s">
        <v>124</v>
      </c>
      <c r="H247" s="13">
        <v>12000</v>
      </c>
      <c r="I247" s="14">
        <v>42306</v>
      </c>
      <c r="J247" s="14">
        <v>42306</v>
      </c>
      <c r="K247" s="7">
        <v>10029.75</v>
      </c>
      <c r="L247" s="14">
        <v>42369</v>
      </c>
    </row>
    <row r="248" spans="1:12" s="6" customFormat="1" x14ac:dyDescent="0.25">
      <c r="A248" s="13" t="s">
        <v>296</v>
      </c>
      <c r="B248" s="13" t="s">
        <v>85</v>
      </c>
      <c r="C248" s="13" t="s">
        <v>12</v>
      </c>
      <c r="D248" s="13" t="str">
        <f>"06843511004"</f>
        <v>06843511004</v>
      </c>
      <c r="E248" s="13"/>
      <c r="F248" s="13" t="s">
        <v>501</v>
      </c>
      <c r="G248" s="13" t="s">
        <v>124</v>
      </c>
      <c r="H248" s="13">
        <v>7350</v>
      </c>
      <c r="I248" s="14">
        <v>42310</v>
      </c>
      <c r="J248" s="14">
        <v>42338</v>
      </c>
      <c r="K248" s="11">
        <v>0</v>
      </c>
      <c r="L248" s="14">
        <v>42369</v>
      </c>
    </row>
    <row r="249" spans="1:12" s="6" customFormat="1" x14ac:dyDescent="0.25">
      <c r="A249" s="13" t="s">
        <v>297</v>
      </c>
      <c r="B249" s="13" t="s">
        <v>66</v>
      </c>
      <c r="C249" s="13" t="s">
        <v>1</v>
      </c>
      <c r="D249" s="13" t="str">
        <f>"05794691005"</f>
        <v>05794691005</v>
      </c>
      <c r="E249" s="13"/>
      <c r="F249" s="13" t="s">
        <v>67</v>
      </c>
      <c r="G249" s="13" t="s">
        <v>124</v>
      </c>
      <c r="H249" s="13">
        <v>4000</v>
      </c>
      <c r="I249" s="14">
        <v>42144</v>
      </c>
      <c r="J249" s="14">
        <v>42155</v>
      </c>
      <c r="K249" s="7">
        <v>3800</v>
      </c>
      <c r="L249" s="14">
        <v>42369</v>
      </c>
    </row>
    <row r="250" spans="1:12" s="6" customFormat="1" x14ac:dyDescent="0.25">
      <c r="A250" s="13" t="s">
        <v>298</v>
      </c>
      <c r="B250" s="13" t="s">
        <v>411</v>
      </c>
      <c r="C250" s="13" t="s">
        <v>1</v>
      </c>
      <c r="D250" s="13" t="str">
        <f>"01320740580"</f>
        <v>01320740580</v>
      </c>
      <c r="E250" s="13"/>
      <c r="F250" s="13" t="s">
        <v>86</v>
      </c>
      <c r="G250" s="13" t="s">
        <v>124</v>
      </c>
      <c r="H250" s="13">
        <v>1016</v>
      </c>
      <c r="I250" s="14">
        <v>42321</v>
      </c>
      <c r="J250" s="14">
        <v>42325</v>
      </c>
      <c r="K250" s="11">
        <v>0</v>
      </c>
      <c r="L250" s="14">
        <v>42369</v>
      </c>
    </row>
    <row r="251" spans="1:12" s="6" customFormat="1" x14ac:dyDescent="0.25">
      <c r="A251" s="13" t="s">
        <v>87</v>
      </c>
      <c r="B251" s="13" t="s">
        <v>18</v>
      </c>
      <c r="C251" s="13" t="s">
        <v>1</v>
      </c>
      <c r="D251" s="13" t="str">
        <f>"01669450361"</f>
        <v>01669450361</v>
      </c>
      <c r="E251" s="13"/>
      <c r="F251" s="13" t="s">
        <v>502</v>
      </c>
      <c r="G251" s="13" t="s">
        <v>124</v>
      </c>
      <c r="H251" s="13">
        <v>1071.05</v>
      </c>
      <c r="I251" s="14">
        <v>42324</v>
      </c>
      <c r="J251" s="14">
        <v>42334</v>
      </c>
      <c r="K251" s="7">
        <v>1071.05</v>
      </c>
      <c r="L251" s="14">
        <v>42369</v>
      </c>
    </row>
    <row r="252" spans="1:12" s="6" customFormat="1" x14ac:dyDescent="0.25">
      <c r="A252" s="13" t="s">
        <v>299</v>
      </c>
      <c r="B252" s="13" t="s">
        <v>412</v>
      </c>
      <c r="C252" s="13" t="s">
        <v>37</v>
      </c>
      <c r="D252" s="13" t="str">
        <f>"00488410010"</f>
        <v>00488410010</v>
      </c>
      <c r="E252" s="13"/>
      <c r="F252" s="13" t="s">
        <v>10</v>
      </c>
      <c r="G252" s="13" t="s">
        <v>124</v>
      </c>
      <c r="H252" s="13">
        <v>39000</v>
      </c>
      <c r="I252" s="14">
        <v>42005</v>
      </c>
      <c r="J252" s="14">
        <v>42369</v>
      </c>
      <c r="K252" s="11">
        <v>1083.24</v>
      </c>
      <c r="L252" s="14">
        <v>42369</v>
      </c>
    </row>
    <row r="253" spans="1:12" s="6" customFormat="1" x14ac:dyDescent="0.25">
      <c r="A253" s="13" t="s">
        <v>300</v>
      </c>
      <c r="B253" s="13" t="s">
        <v>88</v>
      </c>
      <c r="C253" s="13" t="s">
        <v>12</v>
      </c>
      <c r="D253" s="13" t="str">
        <f>"MNFPLA63H23G224Z"</f>
        <v>MNFPLA63H23G224Z</v>
      </c>
      <c r="E253" s="13"/>
      <c r="F253" s="13" t="s">
        <v>503</v>
      </c>
      <c r="G253" s="13" t="s">
        <v>124</v>
      </c>
      <c r="H253" s="13">
        <v>4500</v>
      </c>
      <c r="I253" s="14">
        <v>42340</v>
      </c>
      <c r="J253" s="14">
        <v>42341</v>
      </c>
      <c r="K253" s="7">
        <v>4500</v>
      </c>
      <c r="L253" s="14">
        <v>42369</v>
      </c>
    </row>
    <row r="254" spans="1:12" s="6" customFormat="1" x14ac:dyDescent="0.25">
      <c r="A254" s="13" t="s">
        <v>301</v>
      </c>
      <c r="B254" s="13" t="s">
        <v>413</v>
      </c>
      <c r="C254" s="13" t="s">
        <v>1</v>
      </c>
      <c r="D254" s="13" t="str">
        <f>"07937601008"</f>
        <v>07937601008</v>
      </c>
      <c r="E254" s="13"/>
      <c r="F254" s="13" t="s">
        <v>89</v>
      </c>
      <c r="G254" s="13" t="s">
        <v>124</v>
      </c>
      <c r="H254" s="13">
        <v>4780</v>
      </c>
      <c r="I254" s="14">
        <v>42333</v>
      </c>
      <c r="J254" s="14">
        <v>42333</v>
      </c>
      <c r="K254" s="11">
        <v>4780</v>
      </c>
      <c r="L254" s="14">
        <v>42369</v>
      </c>
    </row>
    <row r="255" spans="1:12" s="6" customFormat="1" x14ac:dyDescent="0.25">
      <c r="A255" s="13" t="s">
        <v>111</v>
      </c>
      <c r="B255" s="13" t="s">
        <v>414</v>
      </c>
      <c r="C255" s="13" t="s">
        <v>21</v>
      </c>
      <c r="D255" s="13" t="str">
        <f>"07937601008"</f>
        <v>07937601008</v>
      </c>
      <c r="E255" s="13"/>
      <c r="F255" s="13" t="s">
        <v>89</v>
      </c>
      <c r="G255" s="13" t="s">
        <v>124</v>
      </c>
      <c r="H255" s="13">
        <v>134385.49</v>
      </c>
      <c r="I255" s="14">
        <v>42166</v>
      </c>
      <c r="J255" s="14">
        <v>42211</v>
      </c>
      <c r="K255" s="7">
        <v>133780.69</v>
      </c>
      <c r="L255" s="14">
        <v>42369</v>
      </c>
    </row>
    <row r="256" spans="1:12" s="6" customFormat="1" x14ac:dyDescent="0.25">
      <c r="A256" s="13" t="s">
        <v>112</v>
      </c>
      <c r="B256" s="13" t="s">
        <v>415</v>
      </c>
      <c r="C256" s="13" t="s">
        <v>12</v>
      </c>
      <c r="D256" s="13" t="str">
        <f>"00532540325"</f>
        <v>00532540325</v>
      </c>
      <c r="E256" s="13"/>
      <c r="F256" s="13" t="s">
        <v>477</v>
      </c>
      <c r="G256" s="13" t="s">
        <v>124</v>
      </c>
      <c r="H256" s="13">
        <v>59110</v>
      </c>
      <c r="I256" s="14">
        <v>42209</v>
      </c>
      <c r="J256" s="14">
        <v>42369</v>
      </c>
      <c r="K256" s="11">
        <v>59110</v>
      </c>
      <c r="L256" s="14">
        <v>42369</v>
      </c>
    </row>
    <row r="257" spans="1:12" s="6" customFormat="1" x14ac:dyDescent="0.25">
      <c r="A257" s="13" t="s">
        <v>113</v>
      </c>
      <c r="B257" s="13" t="s">
        <v>416</v>
      </c>
      <c r="C257" s="13" t="s">
        <v>21</v>
      </c>
      <c r="D257" s="13" t="str">
        <f>"05391311007"</f>
        <v>05391311007</v>
      </c>
      <c r="E257" s="13"/>
      <c r="F257" s="13" t="s">
        <v>504</v>
      </c>
      <c r="G257" s="13" t="s">
        <v>124</v>
      </c>
      <c r="H257" s="13">
        <v>990000</v>
      </c>
      <c r="I257" s="14">
        <v>42411</v>
      </c>
      <c r="J257" s="14">
        <v>43506</v>
      </c>
      <c r="K257" s="7">
        <v>0</v>
      </c>
      <c r="L257" s="14">
        <v>42369</v>
      </c>
    </row>
    <row r="258" spans="1:12" s="6" customFormat="1" x14ac:dyDescent="0.25">
      <c r="A258" s="13" t="s">
        <v>302</v>
      </c>
      <c r="B258" s="13" t="s">
        <v>130</v>
      </c>
      <c r="C258" s="13" t="s">
        <v>1</v>
      </c>
      <c r="D258" s="13" t="str">
        <f>"09482630010"</f>
        <v>09482630010</v>
      </c>
      <c r="E258" s="13"/>
      <c r="F258" s="13" t="s">
        <v>30</v>
      </c>
      <c r="G258" s="13" t="s">
        <v>124</v>
      </c>
      <c r="H258" s="13">
        <v>21500</v>
      </c>
      <c r="I258" s="14">
        <v>42051</v>
      </c>
      <c r="J258" s="14">
        <v>42171</v>
      </c>
      <c r="K258" s="11">
        <v>0</v>
      </c>
      <c r="L258" s="14">
        <v>42369</v>
      </c>
    </row>
    <row r="259" spans="1:12" s="6" customFormat="1" x14ac:dyDescent="0.25">
      <c r="A259" s="13" t="s">
        <v>303</v>
      </c>
      <c r="B259" s="13" t="s">
        <v>81</v>
      </c>
      <c r="C259" s="13" t="s">
        <v>12</v>
      </c>
      <c r="D259" s="13" t="str">
        <f>"03105300101"</f>
        <v>03105300101</v>
      </c>
      <c r="E259" s="13"/>
      <c r="F259" s="13" t="s">
        <v>82</v>
      </c>
      <c r="G259" s="13" t="s">
        <v>124</v>
      </c>
      <c r="H259" s="13">
        <v>39900</v>
      </c>
      <c r="I259" s="14">
        <v>42305</v>
      </c>
      <c r="J259" s="14">
        <v>42490</v>
      </c>
      <c r="K259" s="7">
        <v>39900</v>
      </c>
      <c r="L259" s="14">
        <v>42369</v>
      </c>
    </row>
    <row r="260" spans="1:12" s="6" customFormat="1" x14ac:dyDescent="0.25">
      <c r="A260" s="13" t="s">
        <v>304</v>
      </c>
      <c r="B260" s="13" t="s">
        <v>417</v>
      </c>
      <c r="C260" s="13" t="s">
        <v>1</v>
      </c>
      <c r="D260" s="13" t="str">
        <f>"10052971008"</f>
        <v>10052971008</v>
      </c>
      <c r="E260" s="13"/>
      <c r="F260" s="13" t="s">
        <v>431</v>
      </c>
      <c r="G260" s="13" t="s">
        <v>124</v>
      </c>
      <c r="H260" s="13">
        <v>10920</v>
      </c>
      <c r="I260" s="14">
        <v>41752</v>
      </c>
      <c r="J260" s="14">
        <v>41752</v>
      </c>
      <c r="K260" s="11">
        <v>5248.15</v>
      </c>
      <c r="L260" s="14">
        <v>42004</v>
      </c>
    </row>
    <row r="261" spans="1:12" s="6" customFormat="1" x14ac:dyDescent="0.25">
      <c r="A261" s="13" t="s">
        <v>305</v>
      </c>
      <c r="B261" s="13" t="s">
        <v>418</v>
      </c>
      <c r="C261" s="13" t="s">
        <v>1</v>
      </c>
      <c r="D261" s="13" t="str">
        <f>"00929931004"</f>
        <v>00929931004</v>
      </c>
      <c r="E261" s="13"/>
      <c r="F261" s="13" t="s">
        <v>505</v>
      </c>
      <c r="G261" s="13" t="s">
        <v>124</v>
      </c>
      <c r="H261" s="13">
        <v>300</v>
      </c>
      <c r="I261" s="14">
        <v>41298</v>
      </c>
      <c r="J261" s="14">
        <v>41298</v>
      </c>
      <c r="K261" s="7">
        <v>300</v>
      </c>
      <c r="L261" s="14">
        <v>42004</v>
      </c>
    </row>
    <row r="262" spans="1:12" s="6" customFormat="1" x14ac:dyDescent="0.25">
      <c r="A262" s="13" t="s">
        <v>306</v>
      </c>
      <c r="B262" s="13" t="s">
        <v>419</v>
      </c>
      <c r="C262" s="13" t="s">
        <v>1</v>
      </c>
      <c r="D262" s="13" t="str">
        <f>"00879951002"</f>
        <v>00879951002</v>
      </c>
      <c r="E262" s="13"/>
      <c r="F262" s="13" t="s">
        <v>492</v>
      </c>
      <c r="G262" s="13" t="s">
        <v>124</v>
      </c>
      <c r="H262" s="13">
        <v>30000</v>
      </c>
      <c r="I262" s="14">
        <v>42005</v>
      </c>
      <c r="J262" s="14">
        <v>42735</v>
      </c>
      <c r="K262" s="11">
        <v>27000</v>
      </c>
      <c r="L262" s="14">
        <v>42004</v>
      </c>
    </row>
    <row r="263" spans="1:12" s="6" customFormat="1" x14ac:dyDescent="0.25">
      <c r="A263" s="13" t="s">
        <v>307</v>
      </c>
      <c r="B263" s="13" t="s">
        <v>420</v>
      </c>
      <c r="C263" s="13" t="s">
        <v>1</v>
      </c>
      <c r="D263" s="13" t="str">
        <f>"04408300285"</f>
        <v>04408300285</v>
      </c>
      <c r="E263" s="13"/>
      <c r="F263" s="13" t="s">
        <v>447</v>
      </c>
      <c r="G263" s="13" t="s">
        <v>124</v>
      </c>
      <c r="H263" s="13">
        <v>1509.6</v>
      </c>
      <c r="I263" s="14">
        <v>42005</v>
      </c>
      <c r="J263" s="14">
        <v>42369</v>
      </c>
      <c r="K263" s="7">
        <v>1509.6</v>
      </c>
      <c r="L263" s="14">
        <v>42004</v>
      </c>
    </row>
    <row r="264" spans="1:12" s="6" customFormat="1" x14ac:dyDescent="0.25">
      <c r="A264" s="13" t="s">
        <v>308</v>
      </c>
      <c r="B264" s="13" t="s">
        <v>421</v>
      </c>
      <c r="C264" s="13" t="s">
        <v>12</v>
      </c>
      <c r="D264" s="13" t="str">
        <f>"00932281009"</f>
        <v>00932281009</v>
      </c>
      <c r="E264" s="13"/>
      <c r="F264" s="13" t="s">
        <v>506</v>
      </c>
      <c r="G264" s="13" t="s">
        <v>124</v>
      </c>
      <c r="H264" s="13">
        <v>34125</v>
      </c>
      <c r="I264" s="14">
        <v>42011</v>
      </c>
      <c r="J264" s="14">
        <v>42369</v>
      </c>
      <c r="K264" s="11">
        <v>38025</v>
      </c>
      <c r="L264" s="14">
        <v>42004</v>
      </c>
    </row>
    <row r="265" spans="1:12" s="6" customFormat="1" x14ac:dyDescent="0.25">
      <c r="A265" s="13" t="s">
        <v>308</v>
      </c>
      <c r="B265" s="13" t="s">
        <v>421</v>
      </c>
      <c r="C265" s="13" t="s">
        <v>12</v>
      </c>
      <c r="D265" s="13" t="str">
        <f>"01030261000"</f>
        <v>01030261000</v>
      </c>
      <c r="E265" s="13"/>
      <c r="F265" s="13" t="s">
        <v>507</v>
      </c>
      <c r="G265" s="13" t="s">
        <v>124</v>
      </c>
      <c r="H265" s="13">
        <v>34125</v>
      </c>
      <c r="I265" s="14">
        <v>42011</v>
      </c>
      <c r="J265" s="14">
        <v>42369</v>
      </c>
      <c r="K265" s="7">
        <v>38025</v>
      </c>
      <c r="L265" s="14">
        <v>42004</v>
      </c>
    </row>
    <row r="266" spans="1:12" s="6" customFormat="1" x14ac:dyDescent="0.25">
      <c r="A266" s="13" t="s">
        <v>308</v>
      </c>
      <c r="B266" s="13" t="s">
        <v>421</v>
      </c>
      <c r="C266" s="13" t="s">
        <v>12</v>
      </c>
      <c r="D266" s="13" t="str">
        <f>"04025461007"</f>
        <v>04025461007</v>
      </c>
      <c r="E266" s="13"/>
      <c r="F266" s="13" t="s">
        <v>44</v>
      </c>
      <c r="G266" s="13" t="s">
        <v>123</v>
      </c>
      <c r="H266" s="13"/>
      <c r="I266" s="13"/>
      <c r="J266" s="14"/>
      <c r="K266" s="11"/>
      <c r="L266" s="14">
        <v>42004</v>
      </c>
    </row>
    <row r="267" spans="1:12" s="6" customFormat="1" x14ac:dyDescent="0.25">
      <c r="A267" s="13" t="s">
        <v>308</v>
      </c>
      <c r="B267" s="13" t="s">
        <v>421</v>
      </c>
      <c r="C267" s="13" t="s">
        <v>12</v>
      </c>
      <c r="D267" s="13" t="str">
        <f>"03887591000"</f>
        <v>03887591000</v>
      </c>
      <c r="E267" s="13"/>
      <c r="F267" s="13" t="s">
        <v>559</v>
      </c>
      <c r="G267" s="13" t="s">
        <v>123</v>
      </c>
      <c r="H267" s="13"/>
      <c r="I267" s="13"/>
      <c r="J267" s="14"/>
      <c r="K267" s="7"/>
      <c r="L267" s="14">
        <v>42004</v>
      </c>
    </row>
    <row r="268" spans="1:12" s="6" customFormat="1" x14ac:dyDescent="0.25">
      <c r="A268" s="13" t="s">
        <v>309</v>
      </c>
      <c r="B268" s="13" t="s">
        <v>422</v>
      </c>
      <c r="C268" s="13" t="s">
        <v>1</v>
      </c>
      <c r="D268" s="13" t="str">
        <f>"07300841009"</f>
        <v>07300841009</v>
      </c>
      <c r="E268" s="13"/>
      <c r="F268" s="13" t="s">
        <v>458</v>
      </c>
      <c r="G268" s="13" t="s">
        <v>123</v>
      </c>
      <c r="H268" s="13"/>
      <c r="I268" s="13"/>
      <c r="J268" s="14"/>
      <c r="K268" s="11"/>
      <c r="L268" s="14">
        <v>42004</v>
      </c>
    </row>
    <row r="269" spans="1:12" s="6" customFormat="1" x14ac:dyDescent="0.25">
      <c r="A269" s="13" t="s">
        <v>310</v>
      </c>
      <c r="B269" s="13" t="s">
        <v>423</v>
      </c>
      <c r="C269" s="13" t="s">
        <v>12</v>
      </c>
      <c r="D269" s="13" t="str">
        <f>"05714511002"</f>
        <v>05714511002</v>
      </c>
      <c r="E269" s="13"/>
      <c r="F269" s="13" t="s">
        <v>80</v>
      </c>
      <c r="G269" s="13" t="s">
        <v>124</v>
      </c>
      <c r="H269" s="13">
        <v>39000</v>
      </c>
      <c r="I269" s="14">
        <v>41908</v>
      </c>
      <c r="J269" s="14">
        <v>41908</v>
      </c>
      <c r="K269" s="7">
        <v>8237.93</v>
      </c>
      <c r="L269" s="14">
        <v>42004</v>
      </c>
    </row>
    <row r="270" spans="1:12" s="6" customFormat="1" x14ac:dyDescent="0.25">
      <c r="A270" s="13" t="s">
        <v>310</v>
      </c>
      <c r="B270" s="13" t="s">
        <v>423</v>
      </c>
      <c r="C270" s="13" t="s">
        <v>12</v>
      </c>
      <c r="D270" s="13" t="str">
        <f>"09399880153"</f>
        <v>09399880153</v>
      </c>
      <c r="E270" s="13"/>
      <c r="F270" s="13" t="s">
        <v>508</v>
      </c>
      <c r="G270" s="13" t="s">
        <v>124</v>
      </c>
      <c r="H270" s="13">
        <v>39000</v>
      </c>
      <c r="I270" s="14">
        <v>41908</v>
      </c>
      <c r="J270" s="14">
        <v>41908</v>
      </c>
      <c r="K270" s="11">
        <v>8237.93</v>
      </c>
      <c r="L270" s="14">
        <v>42004</v>
      </c>
    </row>
    <row r="271" spans="1:12" s="6" customFormat="1" x14ac:dyDescent="0.25">
      <c r="A271" s="13" t="s">
        <v>310</v>
      </c>
      <c r="B271" s="13" t="s">
        <v>423</v>
      </c>
      <c r="C271" s="13" t="s">
        <v>12</v>
      </c>
      <c r="D271" s="13" t="str">
        <f>"12144660151"</f>
        <v>12144660151</v>
      </c>
      <c r="E271" s="13"/>
      <c r="F271" s="13" t="s">
        <v>509</v>
      </c>
      <c r="G271" s="13" t="s">
        <v>124</v>
      </c>
      <c r="H271" s="13">
        <v>39000</v>
      </c>
      <c r="I271" s="14">
        <v>41908</v>
      </c>
      <c r="J271" s="14">
        <v>41908</v>
      </c>
      <c r="K271" s="7">
        <v>8237.93</v>
      </c>
      <c r="L271" s="14">
        <v>42004</v>
      </c>
    </row>
    <row r="272" spans="1:12" s="6" customFormat="1" x14ac:dyDescent="0.25">
      <c r="A272" s="13" t="s">
        <v>311</v>
      </c>
      <c r="B272" s="13" t="s">
        <v>424</v>
      </c>
      <c r="C272" s="13" t="s">
        <v>21</v>
      </c>
      <c r="D272" s="13" t="str">
        <f>"09907081005"</f>
        <v>09907081005</v>
      </c>
      <c r="E272" s="13"/>
      <c r="F272" s="13" t="s">
        <v>510</v>
      </c>
      <c r="G272" s="13" t="s">
        <v>124</v>
      </c>
      <c r="H272" s="13">
        <v>4000</v>
      </c>
      <c r="I272" s="14">
        <v>41991</v>
      </c>
      <c r="J272" s="14">
        <v>42004</v>
      </c>
      <c r="K272" s="11">
        <v>4000</v>
      </c>
      <c r="L272" s="14">
        <v>42004</v>
      </c>
    </row>
    <row r="273" spans="1:12" s="6" customFormat="1" x14ac:dyDescent="0.25">
      <c r="A273" s="13" t="s">
        <v>312</v>
      </c>
      <c r="B273" s="13" t="s">
        <v>75</v>
      </c>
      <c r="C273" s="13" t="s">
        <v>1</v>
      </c>
      <c r="D273" s="13" t="str">
        <f>"06187081002"</f>
        <v>06187081002</v>
      </c>
      <c r="E273" s="13"/>
      <c r="F273" s="13" t="s">
        <v>433</v>
      </c>
      <c r="G273" s="13" t="s">
        <v>124</v>
      </c>
      <c r="H273" s="13">
        <v>39900</v>
      </c>
      <c r="I273" s="14">
        <v>42005</v>
      </c>
      <c r="J273" s="14">
        <v>42369</v>
      </c>
      <c r="K273" s="7">
        <v>35388</v>
      </c>
      <c r="L273" s="14">
        <v>42004</v>
      </c>
    </row>
    <row r="274" spans="1:12" s="6" customFormat="1" x14ac:dyDescent="0.25">
      <c r="A274" s="13" t="s">
        <v>313</v>
      </c>
      <c r="B274" s="13" t="s">
        <v>418</v>
      </c>
      <c r="C274" s="13" t="s">
        <v>1</v>
      </c>
      <c r="D274" s="13" t="str">
        <f>"00929931004"</f>
        <v>00929931004</v>
      </c>
      <c r="E274" s="13"/>
      <c r="F274" s="13" t="s">
        <v>505</v>
      </c>
      <c r="G274" s="13" t="s">
        <v>124</v>
      </c>
      <c r="H274" s="13">
        <v>1600</v>
      </c>
      <c r="I274" s="14">
        <v>41412</v>
      </c>
      <c r="J274" s="14">
        <v>41412</v>
      </c>
      <c r="K274" s="11">
        <v>1600</v>
      </c>
      <c r="L274" s="14">
        <v>42004</v>
      </c>
    </row>
    <row r="275" spans="1:12" s="6" customFormat="1" x14ac:dyDescent="0.25">
      <c r="A275" s="13" t="s">
        <v>314</v>
      </c>
      <c r="B275" s="13" t="s">
        <v>75</v>
      </c>
      <c r="C275" s="13" t="s">
        <v>1</v>
      </c>
      <c r="D275" s="13" t="str">
        <f>"04222630370"</f>
        <v>04222630370</v>
      </c>
      <c r="E275" s="13"/>
      <c r="F275" s="13" t="s">
        <v>511</v>
      </c>
      <c r="G275" s="13" t="s">
        <v>124</v>
      </c>
      <c r="H275" s="13">
        <v>1800</v>
      </c>
      <c r="I275" s="14">
        <v>42675</v>
      </c>
      <c r="J275" s="14">
        <v>42675</v>
      </c>
      <c r="K275" s="7">
        <v>1800</v>
      </c>
      <c r="L275" s="14">
        <v>42627</v>
      </c>
    </row>
    <row r="276" spans="1:12" s="6" customFormat="1" x14ac:dyDescent="0.25">
      <c r="A276" s="13" t="s">
        <v>315</v>
      </c>
      <c r="B276" s="13" t="s">
        <v>425</v>
      </c>
      <c r="C276" s="13" t="s">
        <v>1</v>
      </c>
      <c r="D276" s="13" t="str">
        <f>"00000000002"</f>
        <v>00000000002</v>
      </c>
      <c r="E276" s="13"/>
      <c r="F276" s="13" t="s">
        <v>543</v>
      </c>
      <c r="G276" s="13" t="s">
        <v>123</v>
      </c>
      <c r="H276" s="9"/>
      <c r="I276" s="10"/>
      <c r="J276" s="14"/>
      <c r="K276" s="12"/>
      <c r="L276" s="14">
        <v>42005</v>
      </c>
    </row>
    <row r="277" spans="1:12" s="6" customFormat="1" x14ac:dyDescent="0.25">
      <c r="A277" s="13" t="s">
        <v>316</v>
      </c>
      <c r="B277" s="13" t="s">
        <v>426</v>
      </c>
      <c r="C277" s="13" t="s">
        <v>12</v>
      </c>
      <c r="D277" s="13" t="str">
        <f>"00000000003"</f>
        <v>00000000003</v>
      </c>
      <c r="E277" s="13"/>
      <c r="F277" s="13" t="s">
        <v>544</v>
      </c>
      <c r="G277" s="13" t="s">
        <v>123</v>
      </c>
      <c r="H277" s="9"/>
      <c r="I277" s="10"/>
      <c r="J277" s="14"/>
      <c r="K277" s="8"/>
      <c r="L277" s="14">
        <v>42384</v>
      </c>
    </row>
    <row r="278" spans="1:12" s="6" customFormat="1" x14ac:dyDescent="0.25">
      <c r="A278" s="13" t="s">
        <v>317</v>
      </c>
      <c r="B278" s="13" t="s">
        <v>75</v>
      </c>
      <c r="C278" s="13" t="s">
        <v>1</v>
      </c>
      <c r="D278" s="13" t="str">
        <f>"00000000004"</f>
        <v>00000000004</v>
      </c>
      <c r="E278" s="13"/>
      <c r="F278" s="13" t="s">
        <v>545</v>
      </c>
      <c r="G278" s="13" t="s">
        <v>123</v>
      </c>
      <c r="H278" s="9"/>
      <c r="I278" s="10"/>
      <c r="J278" s="14"/>
      <c r="K278" s="12"/>
      <c r="L278" s="14">
        <v>42537</v>
      </c>
    </row>
    <row r="279" spans="1:12" s="6" customFormat="1" x14ac:dyDescent="0.25">
      <c r="A279" s="13" t="s">
        <v>318</v>
      </c>
      <c r="B279" s="13" t="s">
        <v>427</v>
      </c>
      <c r="C279" s="13" t="s">
        <v>12</v>
      </c>
      <c r="D279" s="13" t="str">
        <f>"00000000003"</f>
        <v>00000000003</v>
      </c>
      <c r="E279" s="13"/>
      <c r="F279" s="13" t="s">
        <v>544</v>
      </c>
      <c r="G279" s="13" t="s">
        <v>123</v>
      </c>
      <c r="H279" s="9"/>
      <c r="I279" s="10"/>
      <c r="J279" s="14"/>
      <c r="K279" s="8"/>
      <c r="L279" s="14">
        <v>42549</v>
      </c>
    </row>
    <row r="280" spans="1:12" s="6" customFormat="1" x14ac:dyDescent="0.25">
      <c r="A280" s="13" t="s">
        <v>319</v>
      </c>
      <c r="B280" s="13" t="s">
        <v>557</v>
      </c>
      <c r="C280" s="13" t="s">
        <v>12</v>
      </c>
      <c r="D280" s="13" t="str">
        <f>"00000000004"</f>
        <v>00000000004</v>
      </c>
      <c r="E280" s="13"/>
      <c r="F280" s="13" t="s">
        <v>545</v>
      </c>
      <c r="G280" s="13" t="s">
        <v>123</v>
      </c>
      <c r="H280" s="9"/>
      <c r="I280" s="10"/>
      <c r="J280" s="14"/>
      <c r="K280" s="12"/>
      <c r="L280" s="14">
        <v>42648</v>
      </c>
    </row>
    <row r="281" spans="1:12" s="6" customFormat="1" x14ac:dyDescent="0.25">
      <c r="A281" s="13" t="s">
        <v>320</v>
      </c>
      <c r="B281" s="13" t="s">
        <v>75</v>
      </c>
      <c r="C281" s="13" t="s">
        <v>1</v>
      </c>
      <c r="D281" s="13" t="str">
        <f>"00000000003"</f>
        <v>00000000003</v>
      </c>
      <c r="E281" s="13"/>
      <c r="F281" s="13" t="s">
        <v>544</v>
      </c>
      <c r="G281" s="13" t="s">
        <v>123</v>
      </c>
      <c r="H281" s="9"/>
      <c r="I281" s="10"/>
      <c r="J281" s="14"/>
      <c r="K281" s="8"/>
      <c r="L281" s="14">
        <v>42685</v>
      </c>
    </row>
    <row r="282" spans="1:12" s="6" customFormat="1" x14ac:dyDescent="0.25">
      <c r="A282" s="13" t="s">
        <v>321</v>
      </c>
      <c r="B282" s="13" t="s">
        <v>136</v>
      </c>
      <c r="C282" s="13" t="s">
        <v>1</v>
      </c>
      <c r="D282" s="13"/>
      <c r="E282" s="13" t="str">
        <f>"9692928F"</f>
        <v>9692928F</v>
      </c>
      <c r="F282" s="13" t="s">
        <v>24</v>
      </c>
      <c r="G282" s="13" t="s">
        <v>124</v>
      </c>
      <c r="H282" s="9">
        <v>10000</v>
      </c>
      <c r="I282" s="10"/>
      <c r="J282" s="14"/>
      <c r="K282" s="12"/>
      <c r="L282" s="14">
        <v>42692</v>
      </c>
    </row>
    <row r="283" spans="1:12" s="6" customFormat="1" x14ac:dyDescent="0.25">
      <c r="A283" s="13" t="s">
        <v>322</v>
      </c>
      <c r="B283" s="13" t="s">
        <v>558</v>
      </c>
      <c r="C283" s="13" t="s">
        <v>1</v>
      </c>
      <c r="D283" s="13" t="str">
        <f>"07552810587"</f>
        <v>07552810587</v>
      </c>
      <c r="E283" s="13"/>
      <c r="F283" s="13" t="s">
        <v>430</v>
      </c>
      <c r="G283" s="13" t="s">
        <v>124</v>
      </c>
      <c r="H283" s="9">
        <v>10000</v>
      </c>
      <c r="J283" s="14"/>
      <c r="K283" s="8"/>
      <c r="L283" s="14">
        <v>42773</v>
      </c>
    </row>
  </sheetData>
  <mergeCells count="1">
    <mergeCell ref="A6:L6"/>
  </mergeCells>
  <pageMargins left="0.16" right="0.06" top="0.35433070866141736" bottom="0.31496062992125984" header="0.31496062992125984" footer="0.39370078740157483"/>
  <pageSetup paperSize="9" scale="49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5"/>
  <sheetViews>
    <sheetView workbookViewId="0">
      <selection sqref="A1:A275"/>
    </sheetView>
  </sheetViews>
  <sheetFormatPr defaultRowHeight="15" x14ac:dyDescent="0.25"/>
  <sheetData>
    <row r="1" spans="1:1" x14ac:dyDescent="0.25">
      <c r="A1" s="7">
        <v>20127.919999999998</v>
      </c>
    </row>
    <row r="2" spans="1:1" x14ac:dyDescent="0.25">
      <c r="A2" s="11">
        <v>22302</v>
      </c>
    </row>
    <row r="3" spans="1:1" x14ac:dyDescent="0.25">
      <c r="A3" s="7"/>
    </row>
    <row r="4" spans="1:1" x14ac:dyDescent="0.25">
      <c r="A4" s="11"/>
    </row>
    <row r="5" spans="1:1" x14ac:dyDescent="0.25">
      <c r="A5" s="7">
        <v>0</v>
      </c>
    </row>
    <row r="6" spans="1:1" x14ac:dyDescent="0.25">
      <c r="A6" s="11">
        <v>9371.16</v>
      </c>
    </row>
    <row r="7" spans="1:1" x14ac:dyDescent="0.25">
      <c r="A7" s="7">
        <v>444</v>
      </c>
    </row>
    <row r="8" spans="1:1" x14ac:dyDescent="0.25">
      <c r="A8" s="11"/>
    </row>
    <row r="9" spans="1:1" x14ac:dyDescent="0.25">
      <c r="A9" s="7"/>
    </row>
    <row r="10" spans="1:1" x14ac:dyDescent="0.25">
      <c r="A10" s="11">
        <v>3718.72</v>
      </c>
    </row>
    <row r="11" spans="1:1" x14ac:dyDescent="0.25">
      <c r="A11" s="7">
        <v>2040</v>
      </c>
    </row>
    <row r="12" spans="1:1" x14ac:dyDescent="0.25">
      <c r="A12" s="11">
        <v>125</v>
      </c>
    </row>
    <row r="13" spans="1:1" x14ac:dyDescent="0.25">
      <c r="A13" s="7">
        <v>46.08</v>
      </c>
    </row>
    <row r="14" spans="1:1" x14ac:dyDescent="0.25">
      <c r="A14" s="11">
        <v>9000</v>
      </c>
    </row>
    <row r="15" spans="1:1" x14ac:dyDescent="0.25">
      <c r="A15" s="7">
        <v>1550</v>
      </c>
    </row>
    <row r="16" spans="1:1" x14ac:dyDescent="0.25">
      <c r="A16" s="11"/>
    </row>
    <row r="17" spans="1:1" x14ac:dyDescent="0.25">
      <c r="A17" s="7"/>
    </row>
    <row r="18" spans="1:1" x14ac:dyDescent="0.25">
      <c r="A18" s="11"/>
    </row>
    <row r="19" spans="1:1" x14ac:dyDescent="0.25">
      <c r="A19" s="7">
        <v>130</v>
      </c>
    </row>
    <row r="20" spans="1:1" x14ac:dyDescent="0.25">
      <c r="A20" s="11">
        <v>198</v>
      </c>
    </row>
    <row r="21" spans="1:1" x14ac:dyDescent="0.25">
      <c r="A21" s="7">
        <v>26220.81</v>
      </c>
    </row>
    <row r="22" spans="1:1" x14ac:dyDescent="0.25">
      <c r="A22" s="11">
        <v>1690</v>
      </c>
    </row>
    <row r="23" spans="1:1" x14ac:dyDescent="0.25">
      <c r="A23" s="7">
        <v>9000</v>
      </c>
    </row>
    <row r="24" spans="1:1" x14ac:dyDescent="0.25">
      <c r="A24" s="11">
        <v>3922</v>
      </c>
    </row>
    <row r="25" spans="1:1" x14ac:dyDescent="0.25">
      <c r="A25" s="7">
        <v>4103.84</v>
      </c>
    </row>
    <row r="26" spans="1:1" x14ac:dyDescent="0.25">
      <c r="A26" s="11">
        <v>304</v>
      </c>
    </row>
    <row r="27" spans="1:1" x14ac:dyDescent="0.25">
      <c r="A27" s="7"/>
    </row>
    <row r="28" spans="1:1" x14ac:dyDescent="0.25">
      <c r="A28" s="11"/>
    </row>
    <row r="29" spans="1:1" x14ac:dyDescent="0.25">
      <c r="A29" s="7"/>
    </row>
    <row r="30" spans="1:1" x14ac:dyDescent="0.25">
      <c r="A30" s="11">
        <v>995</v>
      </c>
    </row>
    <row r="31" spans="1:1" x14ac:dyDescent="0.25">
      <c r="A31" s="7">
        <v>1431</v>
      </c>
    </row>
    <row r="32" spans="1:1" x14ac:dyDescent="0.25">
      <c r="A32" s="11">
        <v>3606.38</v>
      </c>
    </row>
    <row r="33" spans="1:1" x14ac:dyDescent="0.25">
      <c r="A33" s="7">
        <v>1700</v>
      </c>
    </row>
    <row r="34" spans="1:1" x14ac:dyDescent="0.25">
      <c r="A34" s="11"/>
    </row>
    <row r="35" spans="1:1" x14ac:dyDescent="0.25">
      <c r="A35" s="7"/>
    </row>
    <row r="36" spans="1:1" x14ac:dyDescent="0.25">
      <c r="A36" s="11">
        <v>360</v>
      </c>
    </row>
    <row r="37" spans="1:1" x14ac:dyDescent="0.25">
      <c r="A37" s="7">
        <v>6000</v>
      </c>
    </row>
    <row r="38" spans="1:1" x14ac:dyDescent="0.25">
      <c r="A38" s="11">
        <v>254.05</v>
      </c>
    </row>
    <row r="39" spans="1:1" x14ac:dyDescent="0.25">
      <c r="A39" s="7"/>
    </row>
    <row r="40" spans="1:1" x14ac:dyDescent="0.25">
      <c r="A40" s="11"/>
    </row>
    <row r="41" spans="1:1" x14ac:dyDescent="0.25">
      <c r="A41" s="7">
        <v>39500</v>
      </c>
    </row>
    <row r="42" spans="1:1" x14ac:dyDescent="0.25">
      <c r="A42" s="11">
        <v>82.68</v>
      </c>
    </row>
    <row r="43" spans="1:1" x14ac:dyDescent="0.25">
      <c r="A43" s="7">
        <v>17600</v>
      </c>
    </row>
    <row r="44" spans="1:1" x14ac:dyDescent="0.25">
      <c r="A44" s="11">
        <v>4500</v>
      </c>
    </row>
    <row r="45" spans="1:1" x14ac:dyDescent="0.25">
      <c r="A45" s="7">
        <v>360</v>
      </c>
    </row>
    <row r="46" spans="1:1" x14ac:dyDescent="0.25">
      <c r="A46" s="11"/>
    </row>
    <row r="47" spans="1:1" x14ac:dyDescent="0.25">
      <c r="A47" s="7">
        <v>400</v>
      </c>
    </row>
    <row r="48" spans="1:1" x14ac:dyDescent="0.25">
      <c r="A48" s="11"/>
    </row>
    <row r="49" spans="1:1" x14ac:dyDescent="0.25">
      <c r="A49" s="7">
        <v>12277.9</v>
      </c>
    </row>
    <row r="50" spans="1:1" x14ac:dyDescent="0.25">
      <c r="A50" s="11">
        <v>22344</v>
      </c>
    </row>
    <row r="51" spans="1:1" x14ac:dyDescent="0.25">
      <c r="A51" s="7">
        <v>297.7</v>
      </c>
    </row>
    <row r="52" spans="1:1" x14ac:dyDescent="0.25">
      <c r="A52" s="11"/>
    </row>
    <row r="53" spans="1:1" x14ac:dyDescent="0.25">
      <c r="A53" s="7"/>
    </row>
    <row r="54" spans="1:1" x14ac:dyDescent="0.25">
      <c r="A54" s="11"/>
    </row>
    <row r="55" spans="1:1" x14ac:dyDescent="0.25">
      <c r="A55" s="7">
        <v>39830</v>
      </c>
    </row>
    <row r="56" spans="1:1" x14ac:dyDescent="0.25">
      <c r="A56" s="11">
        <v>3080</v>
      </c>
    </row>
    <row r="57" spans="1:1" x14ac:dyDescent="0.25">
      <c r="A57" s="7">
        <v>13950.8</v>
      </c>
    </row>
    <row r="58" spans="1:1" x14ac:dyDescent="0.25">
      <c r="A58" s="11">
        <v>1200</v>
      </c>
    </row>
    <row r="59" spans="1:1" x14ac:dyDescent="0.25">
      <c r="A59" s="7">
        <v>1930</v>
      </c>
    </row>
    <row r="60" spans="1:1" x14ac:dyDescent="0.25">
      <c r="A60" s="11"/>
    </row>
    <row r="61" spans="1:1" x14ac:dyDescent="0.25">
      <c r="A61" s="7"/>
    </row>
    <row r="62" spans="1:1" x14ac:dyDescent="0.25">
      <c r="A62" s="11">
        <v>0</v>
      </c>
    </row>
    <row r="63" spans="1:1" x14ac:dyDescent="0.25">
      <c r="A63" s="7">
        <v>7106</v>
      </c>
    </row>
    <row r="64" spans="1:1" x14ac:dyDescent="0.25">
      <c r="A64" s="11"/>
    </row>
    <row r="65" spans="1:1" x14ac:dyDescent="0.25">
      <c r="A65" s="7"/>
    </row>
    <row r="66" spans="1:1" x14ac:dyDescent="0.25">
      <c r="A66" s="11"/>
    </row>
    <row r="67" spans="1:1" x14ac:dyDescent="0.25">
      <c r="A67" s="7"/>
    </row>
    <row r="68" spans="1:1" x14ac:dyDescent="0.25">
      <c r="A68" s="11">
        <v>4500</v>
      </c>
    </row>
    <row r="69" spans="1:1" x14ac:dyDescent="0.25">
      <c r="A69" s="7">
        <v>0</v>
      </c>
    </row>
    <row r="70" spans="1:1" x14ac:dyDescent="0.25">
      <c r="A70" s="11"/>
    </row>
    <row r="71" spans="1:1" x14ac:dyDescent="0.25">
      <c r="A71" s="7"/>
    </row>
    <row r="72" spans="1:1" x14ac:dyDescent="0.25">
      <c r="A72" s="11"/>
    </row>
    <row r="73" spans="1:1" x14ac:dyDescent="0.25">
      <c r="A73" s="7">
        <v>122.85</v>
      </c>
    </row>
    <row r="74" spans="1:1" x14ac:dyDescent="0.25">
      <c r="A74" s="11">
        <v>915.7</v>
      </c>
    </row>
    <row r="75" spans="1:1" x14ac:dyDescent="0.25">
      <c r="A75" s="7">
        <v>7400</v>
      </c>
    </row>
    <row r="76" spans="1:1" x14ac:dyDescent="0.25">
      <c r="A76" s="11">
        <v>179.5</v>
      </c>
    </row>
    <row r="77" spans="1:1" x14ac:dyDescent="0.25">
      <c r="A77" s="7">
        <v>352.5</v>
      </c>
    </row>
    <row r="78" spans="1:1" x14ac:dyDescent="0.25">
      <c r="A78" s="11"/>
    </row>
    <row r="79" spans="1:1" x14ac:dyDescent="0.25">
      <c r="A79" s="7"/>
    </row>
    <row r="80" spans="1:1" x14ac:dyDescent="0.25">
      <c r="A80" s="11"/>
    </row>
    <row r="81" spans="1:1" x14ac:dyDescent="0.25">
      <c r="A81" s="7"/>
    </row>
    <row r="82" spans="1:1" x14ac:dyDescent="0.25">
      <c r="A82" s="11">
        <v>754.8</v>
      </c>
    </row>
    <row r="83" spans="1:1" x14ac:dyDescent="0.25">
      <c r="A83" s="7">
        <v>436.87</v>
      </c>
    </row>
    <row r="84" spans="1:1" x14ac:dyDescent="0.25">
      <c r="A84" s="11">
        <v>9440</v>
      </c>
    </row>
    <row r="85" spans="1:1" x14ac:dyDescent="0.25">
      <c r="A85" s="7">
        <v>1068</v>
      </c>
    </row>
    <row r="86" spans="1:1" x14ac:dyDescent="0.25">
      <c r="A86" s="11">
        <v>4000</v>
      </c>
    </row>
    <row r="87" spans="1:1" x14ac:dyDescent="0.25">
      <c r="A87" s="7">
        <v>0</v>
      </c>
    </row>
    <row r="88" spans="1:1" x14ac:dyDescent="0.25">
      <c r="A88" s="11">
        <v>0</v>
      </c>
    </row>
    <row r="89" spans="1:1" x14ac:dyDescent="0.25">
      <c r="A89" s="7">
        <v>0</v>
      </c>
    </row>
    <row r="90" spans="1:1" x14ac:dyDescent="0.25">
      <c r="A90" s="11">
        <v>0</v>
      </c>
    </row>
    <row r="91" spans="1:1" x14ac:dyDescent="0.25">
      <c r="A91" s="7">
        <v>208</v>
      </c>
    </row>
    <row r="92" spans="1:1" x14ac:dyDescent="0.25">
      <c r="A92" s="11"/>
    </row>
    <row r="93" spans="1:1" x14ac:dyDescent="0.25">
      <c r="A93" s="7"/>
    </row>
    <row r="94" spans="1:1" x14ac:dyDescent="0.25">
      <c r="A94" s="11"/>
    </row>
    <row r="95" spans="1:1" x14ac:dyDescent="0.25">
      <c r="A95" s="7">
        <v>68</v>
      </c>
    </row>
    <row r="96" spans="1:1" x14ac:dyDescent="0.25">
      <c r="A96" s="11">
        <v>595</v>
      </c>
    </row>
    <row r="97" spans="1:1" x14ac:dyDescent="0.25">
      <c r="A97" s="7">
        <v>450</v>
      </c>
    </row>
    <row r="98" spans="1:1" x14ac:dyDescent="0.25">
      <c r="A98" s="11">
        <v>8000</v>
      </c>
    </row>
    <row r="99" spans="1:1" x14ac:dyDescent="0.25">
      <c r="A99" s="7">
        <v>450</v>
      </c>
    </row>
    <row r="100" spans="1:1" x14ac:dyDescent="0.25">
      <c r="A100" s="11">
        <v>1960</v>
      </c>
    </row>
    <row r="101" spans="1:1" x14ac:dyDescent="0.25">
      <c r="A101" s="7">
        <v>7340</v>
      </c>
    </row>
    <row r="102" spans="1:1" x14ac:dyDescent="0.25">
      <c r="A102" s="11">
        <v>269.2</v>
      </c>
    </row>
    <row r="103" spans="1:1" x14ac:dyDescent="0.25">
      <c r="A103" s="7"/>
    </row>
    <row r="104" spans="1:1" x14ac:dyDescent="0.25">
      <c r="A104" s="11"/>
    </row>
    <row r="105" spans="1:1" x14ac:dyDescent="0.25">
      <c r="A105" s="7">
        <v>6666</v>
      </c>
    </row>
    <row r="106" spans="1:1" x14ac:dyDescent="0.25">
      <c r="A106" s="11">
        <v>2155.5</v>
      </c>
    </row>
    <row r="107" spans="1:1" x14ac:dyDescent="0.25">
      <c r="A107" s="7">
        <v>750</v>
      </c>
    </row>
    <row r="108" spans="1:1" x14ac:dyDescent="0.25">
      <c r="A108" s="11"/>
    </row>
    <row r="109" spans="1:1" x14ac:dyDescent="0.25">
      <c r="A109" s="7">
        <v>0</v>
      </c>
    </row>
    <row r="110" spans="1:1" x14ac:dyDescent="0.25">
      <c r="A110" s="11">
        <v>2800</v>
      </c>
    </row>
    <row r="111" spans="1:1" x14ac:dyDescent="0.25">
      <c r="A111" s="7"/>
    </row>
    <row r="112" spans="1:1" x14ac:dyDescent="0.25">
      <c r="A112" s="11"/>
    </row>
    <row r="113" spans="1:1" x14ac:dyDescent="0.25">
      <c r="A113" s="7"/>
    </row>
    <row r="114" spans="1:1" x14ac:dyDescent="0.25">
      <c r="A114" s="11">
        <v>45</v>
      </c>
    </row>
    <row r="115" spans="1:1" x14ac:dyDescent="0.25">
      <c r="A115" s="7">
        <v>0</v>
      </c>
    </row>
    <row r="116" spans="1:1" x14ac:dyDescent="0.25">
      <c r="A116" s="11">
        <v>350</v>
      </c>
    </row>
    <row r="117" spans="1:1" x14ac:dyDescent="0.25">
      <c r="A117" s="7">
        <v>0</v>
      </c>
    </row>
    <row r="118" spans="1:1" x14ac:dyDescent="0.25">
      <c r="A118" s="11">
        <v>0</v>
      </c>
    </row>
    <row r="119" spans="1:1" x14ac:dyDescent="0.25">
      <c r="A119" s="7">
        <v>1000</v>
      </c>
    </row>
    <row r="120" spans="1:1" x14ac:dyDescent="0.25">
      <c r="A120" s="11">
        <v>190</v>
      </c>
    </row>
    <row r="121" spans="1:1" x14ac:dyDescent="0.25">
      <c r="A121" s="7">
        <v>0</v>
      </c>
    </row>
    <row r="122" spans="1:1" x14ac:dyDescent="0.25">
      <c r="A122" s="11">
        <v>386</v>
      </c>
    </row>
    <row r="123" spans="1:1" x14ac:dyDescent="0.25">
      <c r="A123" s="7">
        <v>0</v>
      </c>
    </row>
    <row r="124" spans="1:1" x14ac:dyDescent="0.25">
      <c r="A124" s="11">
        <v>200</v>
      </c>
    </row>
    <row r="125" spans="1:1" x14ac:dyDescent="0.25">
      <c r="A125" s="7">
        <v>20777.34</v>
      </c>
    </row>
    <row r="126" spans="1:1" x14ac:dyDescent="0.25">
      <c r="A126" s="11">
        <v>18000</v>
      </c>
    </row>
    <row r="127" spans="1:1" x14ac:dyDescent="0.25">
      <c r="A127" s="7">
        <v>695.58</v>
      </c>
    </row>
    <row r="128" spans="1:1" x14ac:dyDescent="0.25">
      <c r="A128" s="11">
        <v>10367.18</v>
      </c>
    </row>
    <row r="129" spans="1:1" x14ac:dyDescent="0.25">
      <c r="A129" s="7">
        <v>1960</v>
      </c>
    </row>
    <row r="130" spans="1:1" x14ac:dyDescent="0.25">
      <c r="A130" s="11">
        <v>81.2</v>
      </c>
    </row>
    <row r="131" spans="1:1" x14ac:dyDescent="0.25">
      <c r="A131" s="7">
        <v>0</v>
      </c>
    </row>
    <row r="132" spans="1:1" x14ac:dyDescent="0.25">
      <c r="A132" s="11">
        <v>9192</v>
      </c>
    </row>
    <row r="133" spans="1:1" x14ac:dyDescent="0.25">
      <c r="A133" s="7"/>
    </row>
    <row r="134" spans="1:1" x14ac:dyDescent="0.25">
      <c r="A134" s="11"/>
    </row>
    <row r="135" spans="1:1" x14ac:dyDescent="0.25">
      <c r="A135" s="7"/>
    </row>
    <row r="136" spans="1:1" x14ac:dyDescent="0.25">
      <c r="A136" s="11">
        <v>0</v>
      </c>
    </row>
    <row r="137" spans="1:1" x14ac:dyDescent="0.25">
      <c r="A137" s="7">
        <v>4000</v>
      </c>
    </row>
    <row r="138" spans="1:1" x14ac:dyDescent="0.25">
      <c r="A138" s="11">
        <v>550</v>
      </c>
    </row>
    <row r="139" spans="1:1" x14ac:dyDescent="0.25">
      <c r="A139" s="7">
        <v>39500</v>
      </c>
    </row>
    <row r="140" spans="1:1" x14ac:dyDescent="0.25">
      <c r="A140" s="11">
        <v>0</v>
      </c>
    </row>
    <row r="141" spans="1:1" x14ac:dyDescent="0.25">
      <c r="A141" s="7"/>
    </row>
    <row r="142" spans="1:1" x14ac:dyDescent="0.25">
      <c r="A142" s="11"/>
    </row>
    <row r="143" spans="1:1" x14ac:dyDescent="0.25">
      <c r="A143" s="7"/>
    </row>
    <row r="144" spans="1:1" x14ac:dyDescent="0.25">
      <c r="A144" s="11"/>
    </row>
    <row r="145" spans="1:1" x14ac:dyDescent="0.25">
      <c r="A145" s="7">
        <v>100</v>
      </c>
    </row>
    <row r="146" spans="1:1" x14ac:dyDescent="0.25">
      <c r="A146" s="11">
        <v>1379.66</v>
      </c>
    </row>
    <row r="147" spans="1:1" x14ac:dyDescent="0.25">
      <c r="A147" s="7">
        <v>0</v>
      </c>
    </row>
    <row r="148" spans="1:1" x14ac:dyDescent="0.25">
      <c r="A148" s="11">
        <v>706.5</v>
      </c>
    </row>
    <row r="149" spans="1:1" x14ac:dyDescent="0.25">
      <c r="A149" s="7">
        <v>0</v>
      </c>
    </row>
    <row r="150" spans="1:1" x14ac:dyDescent="0.25">
      <c r="A150" s="11"/>
    </row>
    <row r="151" spans="1:1" x14ac:dyDescent="0.25">
      <c r="A151" s="7"/>
    </row>
    <row r="152" spans="1:1" x14ac:dyDescent="0.25">
      <c r="A152" s="11"/>
    </row>
    <row r="153" spans="1:1" x14ac:dyDescent="0.25">
      <c r="A153" s="7"/>
    </row>
    <row r="154" spans="1:1" x14ac:dyDescent="0.25">
      <c r="A154" s="11"/>
    </row>
    <row r="155" spans="1:1" x14ac:dyDescent="0.25">
      <c r="A155" s="7"/>
    </row>
    <row r="156" spans="1:1" x14ac:dyDescent="0.25">
      <c r="A156" s="11"/>
    </row>
    <row r="157" spans="1:1" x14ac:dyDescent="0.25">
      <c r="A157" s="7"/>
    </row>
    <row r="158" spans="1:1" x14ac:dyDescent="0.25">
      <c r="A158" s="11">
        <v>0</v>
      </c>
    </row>
    <row r="159" spans="1:1" x14ac:dyDescent="0.25">
      <c r="A159" s="7">
        <v>0</v>
      </c>
    </row>
    <row r="160" spans="1:1" x14ac:dyDescent="0.25">
      <c r="A160" s="11">
        <v>0</v>
      </c>
    </row>
    <row r="161" spans="1:1" x14ac:dyDescent="0.25">
      <c r="A161" s="7"/>
    </row>
    <row r="162" spans="1:1" x14ac:dyDescent="0.25">
      <c r="A162" s="11"/>
    </row>
    <row r="163" spans="1:1" x14ac:dyDescent="0.25">
      <c r="A163" s="7">
        <v>0</v>
      </c>
    </row>
    <row r="164" spans="1:1" x14ac:dyDescent="0.25">
      <c r="A164" s="11">
        <v>0</v>
      </c>
    </row>
    <row r="165" spans="1:1" x14ac:dyDescent="0.25">
      <c r="A165" s="7">
        <v>0</v>
      </c>
    </row>
    <row r="166" spans="1:1" x14ac:dyDescent="0.25">
      <c r="A166" s="11">
        <v>0</v>
      </c>
    </row>
    <row r="167" spans="1:1" x14ac:dyDescent="0.25">
      <c r="A167" s="7">
        <v>0</v>
      </c>
    </row>
    <row r="168" spans="1:1" x14ac:dyDescent="0.25">
      <c r="A168" s="11">
        <v>976.5</v>
      </c>
    </row>
    <row r="169" spans="1:1" x14ac:dyDescent="0.25">
      <c r="A169" s="7">
        <v>11600</v>
      </c>
    </row>
    <row r="170" spans="1:1" x14ac:dyDescent="0.25">
      <c r="A170" s="11">
        <v>4404.3999999999996</v>
      </c>
    </row>
    <row r="171" spans="1:1" x14ac:dyDescent="0.25">
      <c r="A171" s="7">
        <v>0</v>
      </c>
    </row>
    <row r="172" spans="1:1" x14ac:dyDescent="0.25">
      <c r="A172" s="11">
        <v>0</v>
      </c>
    </row>
    <row r="173" spans="1:1" x14ac:dyDescent="0.25">
      <c r="A173" s="7">
        <v>0</v>
      </c>
    </row>
    <row r="174" spans="1:1" x14ac:dyDescent="0.25">
      <c r="A174" s="11">
        <v>0</v>
      </c>
    </row>
    <row r="175" spans="1:1" x14ac:dyDescent="0.25">
      <c r="A175" s="7">
        <v>0</v>
      </c>
    </row>
    <row r="176" spans="1:1" x14ac:dyDescent="0.25">
      <c r="A176" s="11">
        <v>0</v>
      </c>
    </row>
    <row r="177" spans="1:1" x14ac:dyDescent="0.25">
      <c r="A177" s="7">
        <v>0</v>
      </c>
    </row>
    <row r="178" spans="1:1" x14ac:dyDescent="0.25">
      <c r="A178" s="11">
        <v>0</v>
      </c>
    </row>
    <row r="179" spans="1:1" x14ac:dyDescent="0.25">
      <c r="A179" s="7">
        <v>0</v>
      </c>
    </row>
    <row r="180" spans="1:1" x14ac:dyDescent="0.25">
      <c r="A180" s="11">
        <v>0</v>
      </c>
    </row>
    <row r="181" spans="1:1" x14ac:dyDescent="0.25">
      <c r="A181" s="7">
        <v>0</v>
      </c>
    </row>
    <row r="182" spans="1:1" x14ac:dyDescent="0.25">
      <c r="A182" s="11">
        <v>0</v>
      </c>
    </row>
    <row r="183" spans="1:1" x14ac:dyDescent="0.25">
      <c r="A183" s="7">
        <v>0</v>
      </c>
    </row>
    <row r="184" spans="1:1" x14ac:dyDescent="0.25">
      <c r="A184" s="11">
        <v>0</v>
      </c>
    </row>
    <row r="185" spans="1:1" x14ac:dyDescent="0.25">
      <c r="A185" s="7">
        <v>0</v>
      </c>
    </row>
    <row r="186" spans="1:1" x14ac:dyDescent="0.25">
      <c r="A186" s="11">
        <v>0</v>
      </c>
    </row>
    <row r="187" spans="1:1" x14ac:dyDescent="0.25">
      <c r="A187" s="7">
        <v>0</v>
      </c>
    </row>
    <row r="188" spans="1:1" x14ac:dyDescent="0.25">
      <c r="A188" s="11">
        <v>2500</v>
      </c>
    </row>
    <row r="189" spans="1:1" x14ac:dyDescent="0.25">
      <c r="A189" s="7">
        <v>3615.3</v>
      </c>
    </row>
    <row r="190" spans="1:1" x14ac:dyDescent="0.25">
      <c r="A190" s="11">
        <v>11778.19</v>
      </c>
    </row>
    <row r="191" spans="1:1" x14ac:dyDescent="0.25">
      <c r="A191" s="7">
        <v>735.01</v>
      </c>
    </row>
    <row r="192" spans="1:1" x14ac:dyDescent="0.25">
      <c r="A192" s="11">
        <v>206.82</v>
      </c>
    </row>
    <row r="193" spans="1:1" x14ac:dyDescent="0.25">
      <c r="A193" s="7">
        <v>0</v>
      </c>
    </row>
    <row r="194" spans="1:1" x14ac:dyDescent="0.25">
      <c r="A194" s="11">
        <v>0</v>
      </c>
    </row>
    <row r="195" spans="1:1" x14ac:dyDescent="0.25">
      <c r="A195" s="7">
        <v>287.36</v>
      </c>
    </row>
    <row r="196" spans="1:1" x14ac:dyDescent="0.25">
      <c r="A196" s="11">
        <v>13000</v>
      </c>
    </row>
    <row r="197" spans="1:1" x14ac:dyDescent="0.25">
      <c r="A197" s="7">
        <v>8900</v>
      </c>
    </row>
    <row r="198" spans="1:1" x14ac:dyDescent="0.25">
      <c r="A198" s="11">
        <v>239.5</v>
      </c>
    </row>
    <row r="199" spans="1:1" x14ac:dyDescent="0.25">
      <c r="A199" s="7">
        <v>5000</v>
      </c>
    </row>
    <row r="200" spans="1:1" x14ac:dyDescent="0.25">
      <c r="A200" s="11">
        <v>37700</v>
      </c>
    </row>
    <row r="201" spans="1:1" x14ac:dyDescent="0.25">
      <c r="A201" s="7">
        <v>24000</v>
      </c>
    </row>
    <row r="202" spans="1:1" x14ac:dyDescent="0.25">
      <c r="A202" s="11">
        <v>4866.8999999999996</v>
      </c>
    </row>
    <row r="203" spans="1:1" x14ac:dyDescent="0.25">
      <c r="A203" s="7">
        <v>39940</v>
      </c>
    </row>
    <row r="204" spans="1:1" x14ac:dyDescent="0.25">
      <c r="A204" s="11">
        <v>29750</v>
      </c>
    </row>
    <row r="205" spans="1:1" x14ac:dyDescent="0.25">
      <c r="A205" s="7">
        <v>29880</v>
      </c>
    </row>
    <row r="206" spans="1:1" x14ac:dyDescent="0.25">
      <c r="A206" s="11">
        <v>2880</v>
      </c>
    </row>
    <row r="207" spans="1:1" x14ac:dyDescent="0.25">
      <c r="A207" s="7">
        <v>5730</v>
      </c>
    </row>
    <row r="208" spans="1:1" x14ac:dyDescent="0.25">
      <c r="A208" s="11">
        <v>5150</v>
      </c>
    </row>
    <row r="209" spans="1:1" x14ac:dyDescent="0.25">
      <c r="A209" s="7">
        <v>975</v>
      </c>
    </row>
    <row r="210" spans="1:1" x14ac:dyDescent="0.25">
      <c r="A210" s="11">
        <v>12950</v>
      </c>
    </row>
    <row r="211" spans="1:1" x14ac:dyDescent="0.25">
      <c r="A211" s="7">
        <v>200</v>
      </c>
    </row>
    <row r="212" spans="1:1" x14ac:dyDescent="0.25">
      <c r="A212" s="11">
        <v>3000</v>
      </c>
    </row>
    <row r="213" spans="1:1" x14ac:dyDescent="0.25">
      <c r="A213" s="7">
        <v>19299.25</v>
      </c>
    </row>
    <row r="214" spans="1:1" x14ac:dyDescent="0.25">
      <c r="A214" s="11">
        <v>10050</v>
      </c>
    </row>
    <row r="215" spans="1:1" x14ac:dyDescent="0.25">
      <c r="A215" s="7">
        <v>4700</v>
      </c>
    </row>
    <row r="216" spans="1:1" x14ac:dyDescent="0.25">
      <c r="A216" s="11">
        <v>1576</v>
      </c>
    </row>
    <row r="217" spans="1:1" x14ac:dyDescent="0.25">
      <c r="A217" s="7">
        <v>15800</v>
      </c>
    </row>
    <row r="218" spans="1:1" x14ac:dyDescent="0.25">
      <c r="A218" s="11">
        <v>17280</v>
      </c>
    </row>
    <row r="219" spans="1:1" x14ac:dyDescent="0.25">
      <c r="A219" s="7">
        <v>6500</v>
      </c>
    </row>
    <row r="220" spans="1:1" x14ac:dyDescent="0.25">
      <c r="A220" s="11">
        <v>39900</v>
      </c>
    </row>
    <row r="221" spans="1:1" x14ac:dyDescent="0.25">
      <c r="A221" s="7">
        <v>14580</v>
      </c>
    </row>
    <row r="222" spans="1:1" x14ac:dyDescent="0.25">
      <c r="A222" s="11">
        <v>19000</v>
      </c>
    </row>
    <row r="223" spans="1:1" x14ac:dyDescent="0.25">
      <c r="A223" s="7">
        <v>9725</v>
      </c>
    </row>
    <row r="224" spans="1:1" x14ac:dyDescent="0.25">
      <c r="A224" s="11">
        <v>1025.7</v>
      </c>
    </row>
    <row r="225" spans="1:1" x14ac:dyDescent="0.25">
      <c r="A225" s="7">
        <v>16000</v>
      </c>
    </row>
    <row r="226" spans="1:1" x14ac:dyDescent="0.25">
      <c r="A226" s="11">
        <v>19903.5</v>
      </c>
    </row>
    <row r="227" spans="1:1" x14ac:dyDescent="0.25">
      <c r="A227" s="7"/>
    </row>
    <row r="228" spans="1:1" x14ac:dyDescent="0.25">
      <c r="A228" s="11"/>
    </row>
    <row r="229" spans="1:1" x14ac:dyDescent="0.25">
      <c r="A229" s="7"/>
    </row>
    <row r="230" spans="1:1" x14ac:dyDescent="0.25">
      <c r="A230" s="11"/>
    </row>
    <row r="231" spans="1:1" x14ac:dyDescent="0.25">
      <c r="A231" s="7">
        <v>30000</v>
      </c>
    </row>
    <row r="232" spans="1:1" x14ac:dyDescent="0.25">
      <c r="A232" s="11">
        <v>15900</v>
      </c>
    </row>
    <row r="233" spans="1:1" x14ac:dyDescent="0.25">
      <c r="A233" s="7">
        <v>448</v>
      </c>
    </row>
    <row r="234" spans="1:1" x14ac:dyDescent="0.25">
      <c r="A234" s="11">
        <v>12531</v>
      </c>
    </row>
    <row r="235" spans="1:1" x14ac:dyDescent="0.25">
      <c r="A235" s="7">
        <v>800</v>
      </c>
    </row>
    <row r="236" spans="1:1" x14ac:dyDescent="0.25">
      <c r="A236" s="11">
        <v>3900</v>
      </c>
    </row>
    <row r="237" spans="1:1" x14ac:dyDescent="0.25">
      <c r="A237" s="7">
        <v>2000</v>
      </c>
    </row>
    <row r="238" spans="1:1" x14ac:dyDescent="0.25">
      <c r="A238" s="11">
        <v>12000</v>
      </c>
    </row>
    <row r="239" spans="1:1" x14ac:dyDescent="0.25">
      <c r="A239" s="7">
        <v>10029.75</v>
      </c>
    </row>
    <row r="240" spans="1:1" x14ac:dyDescent="0.25">
      <c r="A240" s="11">
        <v>0</v>
      </c>
    </row>
    <row r="241" spans="1:1" x14ac:dyDescent="0.25">
      <c r="A241" s="7">
        <v>3800</v>
      </c>
    </row>
    <row r="242" spans="1:1" x14ac:dyDescent="0.25">
      <c r="A242" s="11">
        <v>0</v>
      </c>
    </row>
    <row r="243" spans="1:1" x14ac:dyDescent="0.25">
      <c r="A243" s="7">
        <v>1071.05</v>
      </c>
    </row>
    <row r="244" spans="1:1" x14ac:dyDescent="0.25">
      <c r="A244" s="11">
        <v>1083.24</v>
      </c>
    </row>
    <row r="245" spans="1:1" x14ac:dyDescent="0.25">
      <c r="A245" s="7">
        <v>4500</v>
      </c>
    </row>
    <row r="246" spans="1:1" x14ac:dyDescent="0.25">
      <c r="A246" s="11">
        <v>4780</v>
      </c>
    </row>
    <row r="247" spans="1:1" x14ac:dyDescent="0.25">
      <c r="A247" s="7">
        <v>133780.69</v>
      </c>
    </row>
    <row r="248" spans="1:1" x14ac:dyDescent="0.25">
      <c r="A248" s="11">
        <v>59110</v>
      </c>
    </row>
    <row r="249" spans="1:1" x14ac:dyDescent="0.25">
      <c r="A249" s="7">
        <v>0</v>
      </c>
    </row>
    <row r="250" spans="1:1" x14ac:dyDescent="0.25">
      <c r="A250" s="11">
        <v>0</v>
      </c>
    </row>
    <row r="251" spans="1:1" x14ac:dyDescent="0.25">
      <c r="A251" s="7">
        <v>39900</v>
      </c>
    </row>
    <row r="252" spans="1:1" x14ac:dyDescent="0.25">
      <c r="A252" s="11">
        <v>5248.15</v>
      </c>
    </row>
    <row r="253" spans="1:1" x14ac:dyDescent="0.25">
      <c r="A253" s="7">
        <v>300</v>
      </c>
    </row>
    <row r="254" spans="1:1" x14ac:dyDescent="0.25">
      <c r="A254" s="11">
        <v>27000</v>
      </c>
    </row>
    <row r="255" spans="1:1" x14ac:dyDescent="0.25">
      <c r="A255" s="7">
        <v>1509.6</v>
      </c>
    </row>
    <row r="256" spans="1:1" x14ac:dyDescent="0.25">
      <c r="A256" s="11">
        <v>38025</v>
      </c>
    </row>
    <row r="257" spans="1:1" x14ac:dyDescent="0.25">
      <c r="A257" s="7">
        <v>38025</v>
      </c>
    </row>
    <row r="258" spans="1:1" x14ac:dyDescent="0.25">
      <c r="A258" s="11"/>
    </row>
    <row r="259" spans="1:1" x14ac:dyDescent="0.25">
      <c r="A259" s="7"/>
    </row>
    <row r="260" spans="1:1" x14ac:dyDescent="0.25">
      <c r="A260" s="11"/>
    </row>
    <row r="261" spans="1:1" x14ac:dyDescent="0.25">
      <c r="A261" s="7">
        <v>8237.93</v>
      </c>
    </row>
    <row r="262" spans="1:1" x14ac:dyDescent="0.25">
      <c r="A262" s="11">
        <v>8237.93</v>
      </c>
    </row>
    <row r="263" spans="1:1" x14ac:dyDescent="0.25">
      <c r="A263" s="7">
        <v>8237.93</v>
      </c>
    </row>
    <row r="264" spans="1:1" x14ac:dyDescent="0.25">
      <c r="A264" s="11">
        <v>4000</v>
      </c>
    </row>
    <row r="265" spans="1:1" x14ac:dyDescent="0.25">
      <c r="A265" s="7">
        <v>35388</v>
      </c>
    </row>
    <row r="266" spans="1:1" x14ac:dyDescent="0.25">
      <c r="A266" s="11">
        <v>1600</v>
      </c>
    </row>
    <row r="267" spans="1:1" x14ac:dyDescent="0.25">
      <c r="A267" s="7">
        <v>1800</v>
      </c>
    </row>
    <row r="268" spans="1:1" x14ac:dyDescent="0.25">
      <c r="A268" s="12"/>
    </row>
    <row r="269" spans="1:1" x14ac:dyDescent="0.25">
      <c r="A269" s="8"/>
    </row>
    <row r="270" spans="1:1" x14ac:dyDescent="0.25">
      <c r="A270" s="12"/>
    </row>
    <row r="271" spans="1:1" x14ac:dyDescent="0.25">
      <c r="A271" s="8"/>
    </row>
    <row r="272" spans="1:1" x14ac:dyDescent="0.25">
      <c r="A272" s="12"/>
    </row>
    <row r="273" spans="1:1" x14ac:dyDescent="0.25">
      <c r="A273" s="8"/>
    </row>
    <row r="274" spans="1:1" x14ac:dyDescent="0.25">
      <c r="A274" s="12"/>
    </row>
    <row r="275" spans="1:1" x14ac:dyDescent="0.25">
      <c r="A27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ANAC</vt:lpstr>
      <vt:lpstr>Foglio1</vt:lpstr>
      <vt:lpstr>ANAC!Titoli_stampa</vt:lpstr>
    </vt:vector>
  </TitlesOfParts>
  <Company>Retecamere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 Armillei</dc:creator>
  <cp:lastModifiedBy>Valerio Cerbara</cp:lastModifiedBy>
  <cp:lastPrinted>2016-02-02T10:17:27Z</cp:lastPrinted>
  <dcterms:created xsi:type="dcterms:W3CDTF">2016-01-18T09:01:31Z</dcterms:created>
  <dcterms:modified xsi:type="dcterms:W3CDTF">2017-02-14T08:34:33Z</dcterms:modified>
</cp:coreProperties>
</file>